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H:\我的雲端硬碟\學校\彰特李主任(113)\●鑑定試算工具\鑑定中心派案心評excel\"/>
    </mc:Choice>
  </mc:AlternateContent>
  <xr:revisionPtr revIDLastSave="0" documentId="13_ncr:1_{FEB5F38C-3762-4603-86B4-CA2261BA677D}" xr6:coauthVersionLast="47" xr6:coauthVersionMax="47" xr10:uidLastSave="{00000000-0000-0000-0000-000000000000}"/>
  <bookViews>
    <workbookView xWindow="-109" yWindow="-109" windowWidth="26301" windowHeight="14169" tabRatio="665" xr2:uid="{00000000-000D-0000-FFFF-FFFF00000000}"/>
  </bookViews>
  <sheets>
    <sheet name="設定、操作說明" sheetId="8" r:id="rId1"/>
    <sheet name="校內 (1)" sheetId="18" r:id="rId2"/>
    <sheet name="校內 (2)" sheetId="102" r:id="rId3"/>
    <sheet name="校內 (3)" sheetId="103" r:id="rId4"/>
    <sheet name="校內 (4)" sheetId="104" r:id="rId5"/>
    <sheet name="校內 (5)" sheetId="105" r:id="rId6"/>
    <sheet name="校內 (6)" sheetId="106" r:id="rId7"/>
    <sheet name="支援魏氏" sheetId="19" r:id="rId8"/>
    <sheet name="特殊原因" sheetId="22" r:id="rId9"/>
    <sheet name="自尋他校 (1)" sheetId="23" r:id="rId10"/>
    <sheet name="自尋他校 (2)" sheetId="91" r:id="rId11"/>
    <sheet name="各派案單統計(自動)" sheetId="5" r:id="rId12"/>
    <sheet name="費用統計(自動)" sheetId="41" r:id="rId13"/>
    <sheet name="評估費用試算工具" sheetId="4" r:id="rId14"/>
    <sheet name="費用統計背景數據(勿動)" sheetId="42" state="hidden" r:id="rId15"/>
  </sheets>
  <definedNames>
    <definedName name="_xlnm.Print_Area" localSheetId="7">支援魏氏!$A:$K</definedName>
    <definedName name="_xlnm.Print_Area" localSheetId="9">'自尋他校 (1)'!$A:$M</definedName>
    <definedName name="_xlnm.Print_Area" localSheetId="10">'自尋他校 (2)'!$A:$M</definedName>
    <definedName name="_xlnm.Print_Area" localSheetId="1">'校內 (1)'!$A$1:$M$194</definedName>
    <definedName name="_xlnm.Print_Area" localSheetId="2">'校內 (2)'!$A$1:$M$194</definedName>
    <definedName name="_xlnm.Print_Area" localSheetId="3">'校內 (3)'!$A$1:$M$194</definedName>
    <definedName name="_xlnm.Print_Area" localSheetId="4">'校內 (4)'!$A$1:$M$194</definedName>
    <definedName name="_xlnm.Print_Area" localSheetId="5">'校內 (5)'!$A$1:$M$194</definedName>
    <definedName name="_xlnm.Print_Area" localSheetId="6">'校內 (6)'!$A$1:$M$194</definedName>
    <definedName name="_xlnm.Print_Area" localSheetId="8">特殊原因!$A$1:$M$194</definedName>
    <definedName name="_xlnm.Print_Titles" localSheetId="7">支援魏氏!$6:$7</definedName>
    <definedName name="_xlnm.Print_Titles" localSheetId="11">'各派案單統計(自動)'!$B:$D</definedName>
    <definedName name="_xlnm.Print_Titles" localSheetId="9">'自尋他校 (1)'!$7:$8</definedName>
    <definedName name="_xlnm.Print_Titles" localSheetId="10">'自尋他校 (2)'!$7:$8</definedName>
    <definedName name="_xlnm.Print_Titles" localSheetId="1">'校內 (1)'!$6:$7</definedName>
    <definedName name="_xlnm.Print_Titles" localSheetId="2">'校內 (2)'!$6:$7</definedName>
    <definedName name="_xlnm.Print_Titles" localSheetId="3">'校內 (3)'!$6:$7</definedName>
    <definedName name="_xlnm.Print_Titles" localSheetId="4">'校內 (4)'!$6:$7</definedName>
    <definedName name="_xlnm.Print_Titles" localSheetId="5">'校內 (5)'!$6:$7</definedName>
    <definedName name="_xlnm.Print_Titles" localSheetId="6">'校內 (6)'!$6:$7</definedName>
    <definedName name="_xlnm.Print_Titles" localSheetId="8">特殊原因!$6:$7</definedName>
    <definedName name="_xlnm.Print_Titles" localSheetId="12">'費用統計(自動)'!$A:$C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37" i="106" l="1"/>
  <c r="AI37" i="106"/>
  <c r="AH37" i="106"/>
  <c r="AG37" i="106"/>
  <c r="AF37" i="106"/>
  <c r="AE37" i="106"/>
  <c r="AD37" i="106"/>
  <c r="AC37" i="106"/>
  <c r="AB37" i="106"/>
  <c r="AA37" i="106"/>
  <c r="Z37" i="106"/>
  <c r="Y37" i="106"/>
  <c r="X37" i="106"/>
  <c r="AJ36" i="106"/>
  <c r="AI36" i="106"/>
  <c r="AH36" i="106"/>
  <c r="AG36" i="106"/>
  <c r="AF36" i="106"/>
  <c r="AE36" i="106"/>
  <c r="AD36" i="106"/>
  <c r="AC36" i="106"/>
  <c r="AB36" i="106"/>
  <c r="AA36" i="106"/>
  <c r="Z36" i="106"/>
  <c r="Y36" i="106"/>
  <c r="X36" i="106"/>
  <c r="AJ35" i="106"/>
  <c r="AI35" i="106"/>
  <c r="AH35" i="106"/>
  <c r="AG35" i="106"/>
  <c r="AF35" i="106"/>
  <c r="AE35" i="106"/>
  <c r="AD35" i="106"/>
  <c r="AC35" i="106"/>
  <c r="AB35" i="106"/>
  <c r="AA35" i="106"/>
  <c r="Z35" i="106"/>
  <c r="Y35" i="106"/>
  <c r="X35" i="106"/>
  <c r="AJ34" i="106"/>
  <c r="AI34" i="106"/>
  <c r="AH34" i="106"/>
  <c r="AG34" i="106"/>
  <c r="AF34" i="106"/>
  <c r="AE34" i="106"/>
  <c r="AD34" i="106"/>
  <c r="AC34" i="106"/>
  <c r="AB34" i="106"/>
  <c r="AA34" i="106"/>
  <c r="Z34" i="106"/>
  <c r="Y34" i="106"/>
  <c r="X34" i="106"/>
  <c r="AJ33" i="106"/>
  <c r="AI33" i="106"/>
  <c r="AH33" i="106"/>
  <c r="AG33" i="106"/>
  <c r="AF33" i="106"/>
  <c r="AE33" i="106"/>
  <c r="AD33" i="106"/>
  <c r="AC33" i="106"/>
  <c r="AB33" i="106"/>
  <c r="AA33" i="106"/>
  <c r="Z33" i="106"/>
  <c r="Y33" i="106"/>
  <c r="X33" i="106"/>
  <c r="AJ32" i="106"/>
  <c r="AI32" i="106"/>
  <c r="AH32" i="106"/>
  <c r="AG32" i="106"/>
  <c r="AF32" i="106"/>
  <c r="AE32" i="106"/>
  <c r="AD32" i="106"/>
  <c r="AC32" i="106"/>
  <c r="AB32" i="106"/>
  <c r="AA32" i="106"/>
  <c r="Z32" i="106"/>
  <c r="Y32" i="106"/>
  <c r="X32" i="106"/>
  <c r="AJ31" i="106"/>
  <c r="AI31" i="106"/>
  <c r="AH31" i="106"/>
  <c r="AG31" i="106"/>
  <c r="AF31" i="106"/>
  <c r="AE31" i="106"/>
  <c r="AD31" i="106"/>
  <c r="AC31" i="106"/>
  <c r="AB31" i="106"/>
  <c r="AA31" i="106"/>
  <c r="Z31" i="106"/>
  <c r="Y31" i="106"/>
  <c r="X31" i="106"/>
  <c r="AJ30" i="106"/>
  <c r="AI30" i="106"/>
  <c r="AH30" i="106"/>
  <c r="AG30" i="106"/>
  <c r="AF30" i="106"/>
  <c r="AE30" i="106"/>
  <c r="AD30" i="106"/>
  <c r="AC30" i="106"/>
  <c r="AB30" i="106"/>
  <c r="AA30" i="106"/>
  <c r="Z30" i="106"/>
  <c r="Y30" i="106"/>
  <c r="X30" i="106"/>
  <c r="AJ29" i="106"/>
  <c r="AI29" i="106"/>
  <c r="AH29" i="106"/>
  <c r="AG29" i="106"/>
  <c r="AF29" i="106"/>
  <c r="AE29" i="106"/>
  <c r="AD29" i="106"/>
  <c r="AC29" i="106"/>
  <c r="AB29" i="106"/>
  <c r="AA29" i="106"/>
  <c r="Z29" i="106"/>
  <c r="Y29" i="106"/>
  <c r="X29" i="106"/>
  <c r="AJ28" i="106"/>
  <c r="AI28" i="106"/>
  <c r="AH28" i="106"/>
  <c r="AG28" i="106"/>
  <c r="AF28" i="106"/>
  <c r="AE28" i="106"/>
  <c r="AD28" i="106"/>
  <c r="AC28" i="106"/>
  <c r="AB28" i="106"/>
  <c r="AA28" i="106"/>
  <c r="Z28" i="106"/>
  <c r="Y28" i="106"/>
  <c r="X28" i="106"/>
  <c r="AJ27" i="106"/>
  <c r="AI27" i="106"/>
  <c r="AH27" i="106"/>
  <c r="AG27" i="106"/>
  <c r="AF27" i="106"/>
  <c r="AE27" i="106"/>
  <c r="AD27" i="106"/>
  <c r="AC27" i="106"/>
  <c r="AB27" i="106"/>
  <c r="AA27" i="106"/>
  <c r="Z27" i="106"/>
  <c r="Y27" i="106"/>
  <c r="X27" i="106"/>
  <c r="AJ26" i="106"/>
  <c r="AI26" i="106"/>
  <c r="AH26" i="106"/>
  <c r="AG26" i="106"/>
  <c r="AF26" i="106"/>
  <c r="AE26" i="106"/>
  <c r="AD26" i="106"/>
  <c r="AC26" i="106"/>
  <c r="AB26" i="106"/>
  <c r="AA26" i="106"/>
  <c r="Z26" i="106"/>
  <c r="Y26" i="106"/>
  <c r="X26" i="106"/>
  <c r="AJ25" i="106"/>
  <c r="AI25" i="106"/>
  <c r="AH25" i="106"/>
  <c r="AG25" i="106"/>
  <c r="AF25" i="106"/>
  <c r="AE25" i="106"/>
  <c r="AD25" i="106"/>
  <c r="AC25" i="106"/>
  <c r="AB25" i="106"/>
  <c r="AA25" i="106"/>
  <c r="Z25" i="106"/>
  <c r="Y25" i="106"/>
  <c r="X25" i="106"/>
  <c r="AJ24" i="106"/>
  <c r="AI24" i="106"/>
  <c r="AH24" i="106"/>
  <c r="AG24" i="106"/>
  <c r="AF24" i="106"/>
  <c r="AE24" i="106"/>
  <c r="AD24" i="106"/>
  <c r="AC24" i="106"/>
  <c r="AB24" i="106"/>
  <c r="AA24" i="106"/>
  <c r="Z24" i="106"/>
  <c r="Y24" i="106"/>
  <c r="X24" i="106"/>
  <c r="AJ23" i="106"/>
  <c r="AI23" i="106"/>
  <c r="AH23" i="106"/>
  <c r="AG23" i="106"/>
  <c r="AF23" i="106"/>
  <c r="AE23" i="106"/>
  <c r="AD23" i="106"/>
  <c r="AC23" i="106"/>
  <c r="AB23" i="106"/>
  <c r="AA23" i="106"/>
  <c r="Z23" i="106"/>
  <c r="Y23" i="106"/>
  <c r="X23" i="106"/>
  <c r="AJ22" i="106"/>
  <c r="AI22" i="106"/>
  <c r="AH22" i="106"/>
  <c r="AG22" i="106"/>
  <c r="AF22" i="106"/>
  <c r="AE22" i="106"/>
  <c r="AD22" i="106"/>
  <c r="AC22" i="106"/>
  <c r="AB22" i="106"/>
  <c r="AA22" i="106"/>
  <c r="Z22" i="106"/>
  <c r="Y22" i="106"/>
  <c r="X22" i="106"/>
  <c r="AJ21" i="106"/>
  <c r="AI21" i="106"/>
  <c r="AH21" i="106"/>
  <c r="AG21" i="106"/>
  <c r="AF21" i="106"/>
  <c r="AE21" i="106"/>
  <c r="AD21" i="106"/>
  <c r="AC21" i="106"/>
  <c r="AB21" i="106"/>
  <c r="AA21" i="106"/>
  <c r="Z21" i="106"/>
  <c r="Y21" i="106"/>
  <c r="X21" i="106"/>
  <c r="AJ20" i="106"/>
  <c r="AI20" i="106"/>
  <c r="AH20" i="106"/>
  <c r="AG20" i="106"/>
  <c r="AF20" i="106"/>
  <c r="AE20" i="106"/>
  <c r="AD20" i="106"/>
  <c r="AC20" i="106"/>
  <c r="AB20" i="106"/>
  <c r="AA20" i="106"/>
  <c r="Z20" i="106"/>
  <c r="Y20" i="106"/>
  <c r="X20" i="106"/>
  <c r="S20" i="106"/>
  <c r="T20" i="106" s="1"/>
  <c r="AJ19" i="106"/>
  <c r="AI19" i="106"/>
  <c r="AH19" i="106"/>
  <c r="AG19" i="106"/>
  <c r="AF19" i="106"/>
  <c r="AE19" i="106"/>
  <c r="AD19" i="106"/>
  <c r="AC19" i="106"/>
  <c r="AB19" i="106"/>
  <c r="AA19" i="106"/>
  <c r="Z19" i="106"/>
  <c r="Y19" i="106"/>
  <c r="X19" i="106"/>
  <c r="S19" i="106"/>
  <c r="T19" i="106" s="1"/>
  <c r="AJ18" i="106"/>
  <c r="AI18" i="106"/>
  <c r="AH18" i="106"/>
  <c r="AG18" i="106"/>
  <c r="AF18" i="106"/>
  <c r="AE18" i="106"/>
  <c r="AD18" i="106"/>
  <c r="AC18" i="106"/>
  <c r="AB18" i="106"/>
  <c r="AA18" i="106"/>
  <c r="Z18" i="106"/>
  <c r="Y18" i="106"/>
  <c r="X18" i="106"/>
  <c r="S18" i="106"/>
  <c r="T18" i="106" s="1"/>
  <c r="AJ17" i="106"/>
  <c r="AI17" i="106"/>
  <c r="AH17" i="106"/>
  <c r="AG17" i="106"/>
  <c r="AF17" i="106"/>
  <c r="AE17" i="106"/>
  <c r="AD17" i="106"/>
  <c r="AC17" i="106"/>
  <c r="AB17" i="106"/>
  <c r="AA17" i="106"/>
  <c r="Z17" i="106"/>
  <c r="Y17" i="106"/>
  <c r="X17" i="106"/>
  <c r="S17" i="106"/>
  <c r="T17" i="106" s="1"/>
  <c r="AJ16" i="106"/>
  <c r="AI16" i="106"/>
  <c r="AH16" i="106"/>
  <c r="AG16" i="106"/>
  <c r="AF16" i="106"/>
  <c r="AE16" i="106"/>
  <c r="AD16" i="106"/>
  <c r="AC16" i="106"/>
  <c r="AB16" i="106"/>
  <c r="AA16" i="106"/>
  <c r="Z16" i="106"/>
  <c r="Y16" i="106"/>
  <c r="X16" i="106"/>
  <c r="T16" i="106"/>
  <c r="S16" i="106"/>
  <c r="AJ15" i="106"/>
  <c r="AI15" i="106"/>
  <c r="AH15" i="106"/>
  <c r="AG15" i="106"/>
  <c r="AF15" i="106"/>
  <c r="AE15" i="106"/>
  <c r="AD15" i="106"/>
  <c r="AC15" i="106"/>
  <c r="AB15" i="106"/>
  <c r="AA15" i="106"/>
  <c r="Z15" i="106"/>
  <c r="Y15" i="106"/>
  <c r="X15" i="106"/>
  <c r="S15" i="106"/>
  <c r="T15" i="106" s="1"/>
  <c r="AJ14" i="106"/>
  <c r="AI14" i="106"/>
  <c r="AH14" i="106"/>
  <c r="AG14" i="106"/>
  <c r="AF14" i="106"/>
  <c r="AE14" i="106"/>
  <c r="AD14" i="106"/>
  <c r="AC14" i="106"/>
  <c r="AB14" i="106"/>
  <c r="AA14" i="106"/>
  <c r="Z14" i="106"/>
  <c r="Y14" i="106"/>
  <c r="X14" i="106"/>
  <c r="S14" i="106"/>
  <c r="T14" i="106" s="1"/>
  <c r="AJ13" i="106"/>
  <c r="AI13" i="106"/>
  <c r="AH13" i="106"/>
  <c r="AG13" i="106"/>
  <c r="AF13" i="106"/>
  <c r="AE13" i="106"/>
  <c r="AD13" i="106"/>
  <c r="AC13" i="106"/>
  <c r="AB13" i="106"/>
  <c r="AA13" i="106"/>
  <c r="Z13" i="106"/>
  <c r="Y13" i="106"/>
  <c r="X13" i="106"/>
  <c r="AJ12" i="106"/>
  <c r="AI12" i="106"/>
  <c r="AH12" i="106"/>
  <c r="AG12" i="106"/>
  <c r="AF12" i="106"/>
  <c r="AE12" i="106"/>
  <c r="AD12" i="106"/>
  <c r="AC12" i="106"/>
  <c r="AB12" i="106"/>
  <c r="AA12" i="106"/>
  <c r="Z12" i="106"/>
  <c r="Y12" i="106"/>
  <c r="X12" i="106"/>
  <c r="AJ11" i="106"/>
  <c r="AI11" i="106"/>
  <c r="AH11" i="106"/>
  <c r="AG11" i="106"/>
  <c r="AF11" i="106"/>
  <c r="AE11" i="106"/>
  <c r="AD11" i="106"/>
  <c r="AC11" i="106"/>
  <c r="AB11" i="106"/>
  <c r="AA11" i="106"/>
  <c r="Z11" i="106"/>
  <c r="Y11" i="106"/>
  <c r="X11" i="106"/>
  <c r="T11" i="106"/>
  <c r="S11" i="106"/>
  <c r="AJ10" i="106"/>
  <c r="AI10" i="106"/>
  <c r="AH10" i="106"/>
  <c r="AG10" i="106"/>
  <c r="AF10" i="106"/>
  <c r="AE10" i="106"/>
  <c r="AD10" i="106"/>
  <c r="AC10" i="106"/>
  <c r="AB10" i="106"/>
  <c r="AA10" i="106"/>
  <c r="Z10" i="106"/>
  <c r="Y10" i="106"/>
  <c r="X10" i="106"/>
  <c r="S10" i="106"/>
  <c r="T10" i="106" s="1"/>
  <c r="AJ9" i="106"/>
  <c r="AI9" i="106"/>
  <c r="AH9" i="106"/>
  <c r="AG9" i="106"/>
  <c r="AF9" i="106"/>
  <c r="AE9" i="106"/>
  <c r="AD9" i="106"/>
  <c r="AC9" i="106"/>
  <c r="AB9" i="106"/>
  <c r="AA9" i="106"/>
  <c r="Z9" i="106"/>
  <c r="Y9" i="106"/>
  <c r="X9" i="106"/>
  <c r="S9" i="106"/>
  <c r="T9" i="106" s="1"/>
  <c r="AJ8" i="106"/>
  <c r="AI8" i="106"/>
  <c r="AH8" i="106"/>
  <c r="AG8" i="106"/>
  <c r="AF8" i="106"/>
  <c r="AE8" i="106"/>
  <c r="AD8" i="106"/>
  <c r="AC8" i="106"/>
  <c r="AB8" i="106"/>
  <c r="AA8" i="106"/>
  <c r="Z8" i="106"/>
  <c r="Y8" i="106"/>
  <c r="X8" i="106"/>
  <c r="S8" i="106"/>
  <c r="T8" i="106" s="1"/>
  <c r="AM6" i="106"/>
  <c r="AJ37" i="105"/>
  <c r="AI37" i="105"/>
  <c r="AH37" i="105"/>
  <c r="AG37" i="105"/>
  <c r="AF37" i="105"/>
  <c r="AE37" i="105"/>
  <c r="AD37" i="105"/>
  <c r="AC37" i="105"/>
  <c r="AB37" i="105"/>
  <c r="AA37" i="105"/>
  <c r="Z37" i="105"/>
  <c r="Y37" i="105"/>
  <c r="X37" i="105"/>
  <c r="AJ36" i="105"/>
  <c r="AI36" i="105"/>
  <c r="AH36" i="105"/>
  <c r="AG36" i="105"/>
  <c r="AF36" i="105"/>
  <c r="AE36" i="105"/>
  <c r="AD36" i="105"/>
  <c r="AC36" i="105"/>
  <c r="AB36" i="105"/>
  <c r="AA36" i="105"/>
  <c r="Z36" i="105"/>
  <c r="Y36" i="105"/>
  <c r="X36" i="105"/>
  <c r="AJ35" i="105"/>
  <c r="AI35" i="105"/>
  <c r="AH35" i="105"/>
  <c r="AG35" i="105"/>
  <c r="AF35" i="105"/>
  <c r="AE35" i="105"/>
  <c r="AD35" i="105"/>
  <c r="AC35" i="105"/>
  <c r="AB35" i="105"/>
  <c r="AA35" i="105"/>
  <c r="Z35" i="105"/>
  <c r="Y35" i="105"/>
  <c r="X35" i="105"/>
  <c r="AJ34" i="105"/>
  <c r="AI34" i="105"/>
  <c r="AH34" i="105"/>
  <c r="AG34" i="105"/>
  <c r="AF34" i="105"/>
  <c r="AE34" i="105"/>
  <c r="AD34" i="105"/>
  <c r="AC34" i="105"/>
  <c r="AB34" i="105"/>
  <c r="AA34" i="105"/>
  <c r="Z34" i="105"/>
  <c r="Y34" i="105"/>
  <c r="X34" i="105"/>
  <c r="AJ33" i="105"/>
  <c r="AI33" i="105"/>
  <c r="AH33" i="105"/>
  <c r="AG33" i="105"/>
  <c r="AF33" i="105"/>
  <c r="AE33" i="105"/>
  <c r="AD33" i="105"/>
  <c r="AC33" i="105"/>
  <c r="AB33" i="105"/>
  <c r="AA33" i="105"/>
  <c r="Z33" i="105"/>
  <c r="Y33" i="105"/>
  <c r="X33" i="105"/>
  <c r="AJ32" i="105"/>
  <c r="AI32" i="105"/>
  <c r="AH32" i="105"/>
  <c r="AG32" i="105"/>
  <c r="AF32" i="105"/>
  <c r="AE32" i="105"/>
  <c r="AD32" i="105"/>
  <c r="AC32" i="105"/>
  <c r="AB32" i="105"/>
  <c r="AA32" i="105"/>
  <c r="Z32" i="105"/>
  <c r="Y32" i="105"/>
  <c r="X32" i="105"/>
  <c r="AJ31" i="105"/>
  <c r="AI31" i="105"/>
  <c r="AH31" i="105"/>
  <c r="AG31" i="105"/>
  <c r="AF31" i="105"/>
  <c r="AE31" i="105"/>
  <c r="AD31" i="105"/>
  <c r="AC31" i="105"/>
  <c r="AB31" i="105"/>
  <c r="AA31" i="105"/>
  <c r="Z31" i="105"/>
  <c r="Y31" i="105"/>
  <c r="X31" i="105"/>
  <c r="AJ30" i="105"/>
  <c r="AI30" i="105"/>
  <c r="AH30" i="105"/>
  <c r="AG30" i="105"/>
  <c r="AF30" i="105"/>
  <c r="AE30" i="105"/>
  <c r="AD30" i="105"/>
  <c r="AC30" i="105"/>
  <c r="AB30" i="105"/>
  <c r="AA30" i="105"/>
  <c r="Z30" i="105"/>
  <c r="Y30" i="105"/>
  <c r="X30" i="105"/>
  <c r="AJ29" i="105"/>
  <c r="AI29" i="105"/>
  <c r="AH29" i="105"/>
  <c r="AG29" i="105"/>
  <c r="AF29" i="105"/>
  <c r="AE29" i="105"/>
  <c r="AD29" i="105"/>
  <c r="AC29" i="105"/>
  <c r="AB29" i="105"/>
  <c r="AA29" i="105"/>
  <c r="Z29" i="105"/>
  <c r="Y29" i="105"/>
  <c r="X29" i="105"/>
  <c r="AJ28" i="105"/>
  <c r="AI28" i="105"/>
  <c r="AH28" i="105"/>
  <c r="AG28" i="105"/>
  <c r="AF28" i="105"/>
  <c r="AE28" i="105"/>
  <c r="AD28" i="105"/>
  <c r="AC28" i="105"/>
  <c r="AB28" i="105"/>
  <c r="AA28" i="105"/>
  <c r="Z28" i="105"/>
  <c r="Y28" i="105"/>
  <c r="X28" i="105"/>
  <c r="AJ27" i="105"/>
  <c r="AI27" i="105"/>
  <c r="AH27" i="105"/>
  <c r="AG27" i="105"/>
  <c r="AF27" i="105"/>
  <c r="AE27" i="105"/>
  <c r="AD27" i="105"/>
  <c r="AC27" i="105"/>
  <c r="AB27" i="105"/>
  <c r="AA27" i="105"/>
  <c r="Z27" i="105"/>
  <c r="Y27" i="105"/>
  <c r="X27" i="105"/>
  <c r="AJ26" i="105"/>
  <c r="AI26" i="105"/>
  <c r="AH26" i="105"/>
  <c r="AG26" i="105"/>
  <c r="AF26" i="105"/>
  <c r="AE26" i="105"/>
  <c r="AD26" i="105"/>
  <c r="AC26" i="105"/>
  <c r="AB26" i="105"/>
  <c r="AA26" i="105"/>
  <c r="Z26" i="105"/>
  <c r="Y26" i="105"/>
  <c r="X26" i="105"/>
  <c r="AJ25" i="105"/>
  <c r="AI25" i="105"/>
  <c r="AH25" i="105"/>
  <c r="AG25" i="105"/>
  <c r="AF25" i="105"/>
  <c r="AE25" i="105"/>
  <c r="AD25" i="105"/>
  <c r="AC25" i="105"/>
  <c r="AB25" i="105"/>
  <c r="AA25" i="105"/>
  <c r="Z25" i="105"/>
  <c r="Y25" i="105"/>
  <c r="X25" i="105"/>
  <c r="AJ24" i="105"/>
  <c r="AI24" i="105"/>
  <c r="AH24" i="105"/>
  <c r="AG24" i="105"/>
  <c r="AF24" i="105"/>
  <c r="AE24" i="105"/>
  <c r="AD24" i="105"/>
  <c r="AC24" i="105"/>
  <c r="AB24" i="105"/>
  <c r="AA24" i="105"/>
  <c r="Z24" i="105"/>
  <c r="Y24" i="105"/>
  <c r="X24" i="105"/>
  <c r="AJ23" i="105"/>
  <c r="AI23" i="105"/>
  <c r="AH23" i="105"/>
  <c r="AG23" i="105"/>
  <c r="AF23" i="105"/>
  <c r="AE23" i="105"/>
  <c r="AD23" i="105"/>
  <c r="AC23" i="105"/>
  <c r="AB23" i="105"/>
  <c r="AA23" i="105"/>
  <c r="Z23" i="105"/>
  <c r="Y23" i="105"/>
  <c r="X23" i="105"/>
  <c r="AJ22" i="105"/>
  <c r="AI22" i="105"/>
  <c r="AH22" i="105"/>
  <c r="AG22" i="105"/>
  <c r="AF22" i="105"/>
  <c r="AE22" i="105"/>
  <c r="AD22" i="105"/>
  <c r="AC22" i="105"/>
  <c r="AB22" i="105"/>
  <c r="AA22" i="105"/>
  <c r="Z22" i="105"/>
  <c r="Y22" i="105"/>
  <c r="X22" i="105"/>
  <c r="AJ21" i="105"/>
  <c r="AI21" i="105"/>
  <c r="AH21" i="105"/>
  <c r="AG21" i="105"/>
  <c r="AF21" i="105"/>
  <c r="AE21" i="105"/>
  <c r="AD21" i="105"/>
  <c r="AC21" i="105"/>
  <c r="AB21" i="105"/>
  <c r="AA21" i="105"/>
  <c r="Z21" i="105"/>
  <c r="Y21" i="105"/>
  <c r="X21" i="105"/>
  <c r="AJ20" i="105"/>
  <c r="AI20" i="105"/>
  <c r="AH20" i="105"/>
  <c r="AG20" i="105"/>
  <c r="AF20" i="105"/>
  <c r="AE20" i="105"/>
  <c r="AD20" i="105"/>
  <c r="AC20" i="105"/>
  <c r="AB20" i="105"/>
  <c r="AA20" i="105"/>
  <c r="Z20" i="105"/>
  <c r="Y20" i="105"/>
  <c r="X20" i="105"/>
  <c r="S20" i="105"/>
  <c r="T20" i="105" s="1"/>
  <c r="AJ19" i="105"/>
  <c r="AI19" i="105"/>
  <c r="AH19" i="105"/>
  <c r="AG19" i="105"/>
  <c r="AF19" i="105"/>
  <c r="AE19" i="105"/>
  <c r="AD19" i="105"/>
  <c r="AC19" i="105"/>
  <c r="AB19" i="105"/>
  <c r="AA19" i="105"/>
  <c r="Z19" i="105"/>
  <c r="Y19" i="105"/>
  <c r="X19" i="105"/>
  <c r="S19" i="105"/>
  <c r="T19" i="105" s="1"/>
  <c r="AJ18" i="105"/>
  <c r="AI18" i="105"/>
  <c r="AH18" i="105"/>
  <c r="AG18" i="105"/>
  <c r="AF18" i="105"/>
  <c r="AE18" i="105"/>
  <c r="AD18" i="105"/>
  <c r="AC18" i="105"/>
  <c r="AB18" i="105"/>
  <c r="AA18" i="105"/>
  <c r="Z18" i="105"/>
  <c r="Y18" i="105"/>
  <c r="X18" i="105"/>
  <c r="S18" i="105"/>
  <c r="T18" i="105" s="1"/>
  <c r="AJ17" i="105"/>
  <c r="AI17" i="105"/>
  <c r="AH17" i="105"/>
  <c r="AG17" i="105"/>
  <c r="AF17" i="105"/>
  <c r="AE17" i="105"/>
  <c r="AD17" i="105"/>
  <c r="AC17" i="105"/>
  <c r="AB17" i="105"/>
  <c r="AA17" i="105"/>
  <c r="Z17" i="105"/>
  <c r="Y17" i="105"/>
  <c r="X17" i="105"/>
  <c r="S17" i="105"/>
  <c r="T17" i="105" s="1"/>
  <c r="AJ16" i="105"/>
  <c r="AI16" i="105"/>
  <c r="AH16" i="105"/>
  <c r="AG16" i="105"/>
  <c r="AF16" i="105"/>
  <c r="AE16" i="105"/>
  <c r="AD16" i="105"/>
  <c r="AC16" i="105"/>
  <c r="AB16" i="105"/>
  <c r="AA16" i="105"/>
  <c r="Z16" i="105"/>
  <c r="Y16" i="105"/>
  <c r="X16" i="105"/>
  <c r="T16" i="105"/>
  <c r="S16" i="105"/>
  <c r="AJ15" i="105"/>
  <c r="AI15" i="105"/>
  <c r="AH15" i="105"/>
  <c r="AG15" i="105"/>
  <c r="AF15" i="105"/>
  <c r="AE15" i="105"/>
  <c r="AD15" i="105"/>
  <c r="AC15" i="105"/>
  <c r="AB15" i="105"/>
  <c r="AA15" i="105"/>
  <c r="Z15" i="105"/>
  <c r="Y15" i="105"/>
  <c r="X15" i="105"/>
  <c r="S15" i="105"/>
  <c r="T15" i="105" s="1"/>
  <c r="AJ14" i="105"/>
  <c r="AI14" i="105"/>
  <c r="AH14" i="105"/>
  <c r="AG14" i="105"/>
  <c r="AF14" i="105"/>
  <c r="AE14" i="105"/>
  <c r="AD14" i="105"/>
  <c r="AC14" i="105"/>
  <c r="AB14" i="105"/>
  <c r="AA14" i="105"/>
  <c r="Z14" i="105"/>
  <c r="Y14" i="105"/>
  <c r="X14" i="105"/>
  <c r="S14" i="105"/>
  <c r="T14" i="105" s="1"/>
  <c r="AJ13" i="105"/>
  <c r="AI13" i="105"/>
  <c r="AH13" i="105"/>
  <c r="AG13" i="105"/>
  <c r="AF13" i="105"/>
  <c r="AE13" i="105"/>
  <c r="AD13" i="105"/>
  <c r="AC13" i="105"/>
  <c r="AB13" i="105"/>
  <c r="AA13" i="105"/>
  <c r="Z13" i="105"/>
  <c r="Y13" i="105"/>
  <c r="X13" i="105"/>
  <c r="AJ12" i="105"/>
  <c r="AI12" i="105"/>
  <c r="AH12" i="105"/>
  <c r="AG12" i="105"/>
  <c r="AF12" i="105"/>
  <c r="AE12" i="105"/>
  <c r="AD12" i="105"/>
  <c r="AC12" i="105"/>
  <c r="AB12" i="105"/>
  <c r="AA12" i="105"/>
  <c r="Z12" i="105"/>
  <c r="Y12" i="105"/>
  <c r="X12" i="105"/>
  <c r="AJ11" i="105"/>
  <c r="AI11" i="105"/>
  <c r="AH11" i="105"/>
  <c r="AG11" i="105"/>
  <c r="AF11" i="105"/>
  <c r="AE11" i="105"/>
  <c r="AD11" i="105"/>
  <c r="AC11" i="105"/>
  <c r="AB11" i="105"/>
  <c r="AA11" i="105"/>
  <c r="Z11" i="105"/>
  <c r="Y11" i="105"/>
  <c r="X11" i="105"/>
  <c r="T11" i="105"/>
  <c r="S11" i="105"/>
  <c r="AJ10" i="105"/>
  <c r="AI10" i="105"/>
  <c r="AH10" i="105"/>
  <c r="AG10" i="105"/>
  <c r="AF10" i="105"/>
  <c r="AE10" i="105"/>
  <c r="AD10" i="105"/>
  <c r="AC10" i="105"/>
  <c r="AB10" i="105"/>
  <c r="AA10" i="105"/>
  <c r="Z10" i="105"/>
  <c r="Y10" i="105"/>
  <c r="X10" i="105"/>
  <c r="S10" i="105"/>
  <c r="T10" i="105" s="1"/>
  <c r="AJ9" i="105"/>
  <c r="AI9" i="105"/>
  <c r="AH9" i="105"/>
  <c r="AG9" i="105"/>
  <c r="AF9" i="105"/>
  <c r="AE9" i="105"/>
  <c r="AD9" i="105"/>
  <c r="AC9" i="105"/>
  <c r="AB9" i="105"/>
  <c r="AA9" i="105"/>
  <c r="Z9" i="105"/>
  <c r="Y9" i="105"/>
  <c r="X9" i="105"/>
  <c r="S9" i="105"/>
  <c r="T9" i="105" s="1"/>
  <c r="AJ8" i="105"/>
  <c r="AI8" i="105"/>
  <c r="AH8" i="105"/>
  <c r="AG8" i="105"/>
  <c r="AF8" i="105"/>
  <c r="AE8" i="105"/>
  <c r="AD8" i="105"/>
  <c r="AC8" i="105"/>
  <c r="AB8" i="105"/>
  <c r="AA8" i="105"/>
  <c r="Z8" i="105"/>
  <c r="Y8" i="105"/>
  <c r="X8" i="105"/>
  <c r="S8" i="105"/>
  <c r="T8" i="105" s="1"/>
  <c r="AM6" i="105"/>
  <c r="AJ37" i="104"/>
  <c r="AI37" i="104"/>
  <c r="AH37" i="104"/>
  <c r="AG37" i="104"/>
  <c r="AF37" i="104"/>
  <c r="AE37" i="104"/>
  <c r="AD37" i="104"/>
  <c r="AC37" i="104"/>
  <c r="AB37" i="104"/>
  <c r="AA37" i="104"/>
  <c r="Z37" i="104"/>
  <c r="Y37" i="104"/>
  <c r="X37" i="104"/>
  <c r="AJ36" i="104"/>
  <c r="AI36" i="104"/>
  <c r="AH36" i="104"/>
  <c r="AG36" i="104"/>
  <c r="AF36" i="104"/>
  <c r="AE36" i="104"/>
  <c r="AD36" i="104"/>
  <c r="AC36" i="104"/>
  <c r="AB36" i="104"/>
  <c r="AA36" i="104"/>
  <c r="Z36" i="104"/>
  <c r="Y36" i="104"/>
  <c r="X36" i="104"/>
  <c r="AJ35" i="104"/>
  <c r="AI35" i="104"/>
  <c r="AH35" i="104"/>
  <c r="AG35" i="104"/>
  <c r="AF35" i="104"/>
  <c r="AE35" i="104"/>
  <c r="AD35" i="104"/>
  <c r="AC35" i="104"/>
  <c r="AB35" i="104"/>
  <c r="AA35" i="104"/>
  <c r="Z35" i="104"/>
  <c r="Y35" i="104"/>
  <c r="X35" i="104"/>
  <c r="AJ34" i="104"/>
  <c r="AI34" i="104"/>
  <c r="AH34" i="104"/>
  <c r="AG34" i="104"/>
  <c r="AF34" i="104"/>
  <c r="AE34" i="104"/>
  <c r="AD34" i="104"/>
  <c r="AC34" i="104"/>
  <c r="AB34" i="104"/>
  <c r="AA34" i="104"/>
  <c r="Z34" i="104"/>
  <c r="Y34" i="104"/>
  <c r="X34" i="104"/>
  <c r="AJ33" i="104"/>
  <c r="AI33" i="104"/>
  <c r="AH33" i="104"/>
  <c r="AG33" i="104"/>
  <c r="AF33" i="104"/>
  <c r="AE33" i="104"/>
  <c r="AD33" i="104"/>
  <c r="AC33" i="104"/>
  <c r="AB33" i="104"/>
  <c r="AA33" i="104"/>
  <c r="Z33" i="104"/>
  <c r="Y33" i="104"/>
  <c r="X33" i="104"/>
  <c r="AJ32" i="104"/>
  <c r="AI32" i="104"/>
  <c r="AH32" i="104"/>
  <c r="AG32" i="104"/>
  <c r="AF32" i="104"/>
  <c r="AE32" i="104"/>
  <c r="AD32" i="104"/>
  <c r="AC32" i="104"/>
  <c r="AB32" i="104"/>
  <c r="AA32" i="104"/>
  <c r="Z32" i="104"/>
  <c r="Y32" i="104"/>
  <c r="X32" i="104"/>
  <c r="AJ31" i="104"/>
  <c r="AI31" i="104"/>
  <c r="AH31" i="104"/>
  <c r="AG31" i="104"/>
  <c r="AF31" i="104"/>
  <c r="AE31" i="104"/>
  <c r="AD31" i="104"/>
  <c r="AC31" i="104"/>
  <c r="AB31" i="104"/>
  <c r="AA31" i="104"/>
  <c r="Z31" i="104"/>
  <c r="Y31" i="104"/>
  <c r="X31" i="104"/>
  <c r="AJ30" i="104"/>
  <c r="AI30" i="104"/>
  <c r="AH30" i="104"/>
  <c r="AG30" i="104"/>
  <c r="AF30" i="104"/>
  <c r="AE30" i="104"/>
  <c r="AD30" i="104"/>
  <c r="AC30" i="104"/>
  <c r="AB30" i="104"/>
  <c r="AA30" i="104"/>
  <c r="Z30" i="104"/>
  <c r="Y30" i="104"/>
  <c r="X30" i="104"/>
  <c r="AJ29" i="104"/>
  <c r="AI29" i="104"/>
  <c r="AH29" i="104"/>
  <c r="AG29" i="104"/>
  <c r="AF29" i="104"/>
  <c r="AE29" i="104"/>
  <c r="AD29" i="104"/>
  <c r="AC29" i="104"/>
  <c r="AB29" i="104"/>
  <c r="AA29" i="104"/>
  <c r="Z29" i="104"/>
  <c r="Y29" i="104"/>
  <c r="X29" i="104"/>
  <c r="AJ28" i="104"/>
  <c r="AI28" i="104"/>
  <c r="AH28" i="104"/>
  <c r="AG28" i="104"/>
  <c r="AF28" i="104"/>
  <c r="AE28" i="104"/>
  <c r="AD28" i="104"/>
  <c r="AC28" i="104"/>
  <c r="AB28" i="104"/>
  <c r="AA28" i="104"/>
  <c r="Z28" i="104"/>
  <c r="Y28" i="104"/>
  <c r="X28" i="104"/>
  <c r="AJ27" i="104"/>
  <c r="AI27" i="104"/>
  <c r="AH27" i="104"/>
  <c r="AG27" i="104"/>
  <c r="AF27" i="104"/>
  <c r="AE27" i="104"/>
  <c r="AD27" i="104"/>
  <c r="AC27" i="104"/>
  <c r="AB27" i="104"/>
  <c r="AA27" i="104"/>
  <c r="Z27" i="104"/>
  <c r="Y27" i="104"/>
  <c r="X27" i="104"/>
  <c r="AJ26" i="104"/>
  <c r="AI26" i="104"/>
  <c r="AH26" i="104"/>
  <c r="AG26" i="104"/>
  <c r="AF26" i="104"/>
  <c r="AE26" i="104"/>
  <c r="AD26" i="104"/>
  <c r="AC26" i="104"/>
  <c r="AB26" i="104"/>
  <c r="AA26" i="104"/>
  <c r="Z26" i="104"/>
  <c r="Y26" i="104"/>
  <c r="X26" i="104"/>
  <c r="AJ25" i="104"/>
  <c r="AI25" i="104"/>
  <c r="AH25" i="104"/>
  <c r="AG25" i="104"/>
  <c r="AF25" i="104"/>
  <c r="AE25" i="104"/>
  <c r="AD25" i="104"/>
  <c r="AC25" i="104"/>
  <c r="AB25" i="104"/>
  <c r="AA25" i="104"/>
  <c r="Z25" i="104"/>
  <c r="Y25" i="104"/>
  <c r="X25" i="104"/>
  <c r="AJ24" i="104"/>
  <c r="AI24" i="104"/>
  <c r="AH24" i="104"/>
  <c r="AG24" i="104"/>
  <c r="AF24" i="104"/>
  <c r="AE24" i="104"/>
  <c r="AD24" i="104"/>
  <c r="AC24" i="104"/>
  <c r="AB24" i="104"/>
  <c r="AA24" i="104"/>
  <c r="Z24" i="104"/>
  <c r="Y24" i="104"/>
  <c r="X24" i="104"/>
  <c r="AJ23" i="104"/>
  <c r="AI23" i="104"/>
  <c r="AH23" i="104"/>
  <c r="AG23" i="104"/>
  <c r="AF23" i="104"/>
  <c r="AE23" i="104"/>
  <c r="AD23" i="104"/>
  <c r="AC23" i="104"/>
  <c r="AB23" i="104"/>
  <c r="AA23" i="104"/>
  <c r="Z23" i="104"/>
  <c r="Y23" i="104"/>
  <c r="X23" i="104"/>
  <c r="AJ22" i="104"/>
  <c r="AI22" i="104"/>
  <c r="AH22" i="104"/>
  <c r="AG22" i="104"/>
  <c r="AF22" i="104"/>
  <c r="AE22" i="104"/>
  <c r="AD22" i="104"/>
  <c r="AC22" i="104"/>
  <c r="AB22" i="104"/>
  <c r="AA22" i="104"/>
  <c r="Z22" i="104"/>
  <c r="Y22" i="104"/>
  <c r="X22" i="104"/>
  <c r="AJ21" i="104"/>
  <c r="AI21" i="104"/>
  <c r="AH21" i="104"/>
  <c r="AG21" i="104"/>
  <c r="AF21" i="104"/>
  <c r="AE21" i="104"/>
  <c r="AD21" i="104"/>
  <c r="AC21" i="104"/>
  <c r="AB21" i="104"/>
  <c r="AA21" i="104"/>
  <c r="Z21" i="104"/>
  <c r="Y21" i="104"/>
  <c r="X21" i="104"/>
  <c r="AJ20" i="104"/>
  <c r="AI20" i="104"/>
  <c r="AH20" i="104"/>
  <c r="AG20" i="104"/>
  <c r="AF20" i="104"/>
  <c r="AE20" i="104"/>
  <c r="AD20" i="104"/>
  <c r="AC20" i="104"/>
  <c r="AB20" i="104"/>
  <c r="AA20" i="104"/>
  <c r="Z20" i="104"/>
  <c r="Y20" i="104"/>
  <c r="X20" i="104"/>
  <c r="S20" i="104"/>
  <c r="T20" i="104" s="1"/>
  <c r="AJ19" i="104"/>
  <c r="AI19" i="104"/>
  <c r="AH19" i="104"/>
  <c r="AG19" i="104"/>
  <c r="AF19" i="104"/>
  <c r="AE19" i="104"/>
  <c r="AD19" i="104"/>
  <c r="AC19" i="104"/>
  <c r="AB19" i="104"/>
  <c r="AA19" i="104"/>
  <c r="Z19" i="104"/>
  <c r="Y19" i="104"/>
  <c r="X19" i="104"/>
  <c r="S19" i="104"/>
  <c r="T19" i="104" s="1"/>
  <c r="AJ18" i="104"/>
  <c r="AI18" i="104"/>
  <c r="AH18" i="104"/>
  <c r="AG18" i="104"/>
  <c r="AF18" i="104"/>
  <c r="AE18" i="104"/>
  <c r="AD18" i="104"/>
  <c r="AC18" i="104"/>
  <c r="AB18" i="104"/>
  <c r="AA18" i="104"/>
  <c r="Z18" i="104"/>
  <c r="Y18" i="104"/>
  <c r="X18" i="104"/>
  <c r="S18" i="104"/>
  <c r="T18" i="104" s="1"/>
  <c r="AJ17" i="104"/>
  <c r="AI17" i="104"/>
  <c r="AH17" i="104"/>
  <c r="AG17" i="104"/>
  <c r="AF17" i="104"/>
  <c r="AE17" i="104"/>
  <c r="AD17" i="104"/>
  <c r="AC17" i="104"/>
  <c r="AB17" i="104"/>
  <c r="AA17" i="104"/>
  <c r="Z17" i="104"/>
  <c r="Y17" i="104"/>
  <c r="X17" i="104"/>
  <c r="S17" i="104"/>
  <c r="T17" i="104" s="1"/>
  <c r="AJ16" i="104"/>
  <c r="AI16" i="104"/>
  <c r="AH16" i="104"/>
  <c r="AG16" i="104"/>
  <c r="AF16" i="104"/>
  <c r="AE16" i="104"/>
  <c r="AD16" i="104"/>
  <c r="AC16" i="104"/>
  <c r="AB16" i="104"/>
  <c r="AA16" i="104"/>
  <c r="Z16" i="104"/>
  <c r="Y16" i="104"/>
  <c r="X16" i="104"/>
  <c r="S16" i="104"/>
  <c r="T16" i="104" s="1"/>
  <c r="AJ15" i="104"/>
  <c r="AI15" i="104"/>
  <c r="AH15" i="104"/>
  <c r="AG15" i="104"/>
  <c r="AF15" i="104"/>
  <c r="AE15" i="104"/>
  <c r="AD15" i="104"/>
  <c r="AC15" i="104"/>
  <c r="AB15" i="104"/>
  <c r="AA15" i="104"/>
  <c r="Z15" i="104"/>
  <c r="Y15" i="104"/>
  <c r="X15" i="104"/>
  <c r="S15" i="104"/>
  <c r="T15" i="104" s="1"/>
  <c r="AJ14" i="104"/>
  <c r="AI14" i="104"/>
  <c r="AH14" i="104"/>
  <c r="AG14" i="104"/>
  <c r="AF14" i="104"/>
  <c r="AE14" i="104"/>
  <c r="AD14" i="104"/>
  <c r="AC14" i="104"/>
  <c r="AB14" i="104"/>
  <c r="AA14" i="104"/>
  <c r="Z14" i="104"/>
  <c r="Y14" i="104"/>
  <c r="X14" i="104"/>
  <c r="S14" i="104"/>
  <c r="T14" i="104" s="1"/>
  <c r="AJ13" i="104"/>
  <c r="AI13" i="104"/>
  <c r="AH13" i="104"/>
  <c r="AG13" i="104"/>
  <c r="AF13" i="104"/>
  <c r="AE13" i="104"/>
  <c r="AD13" i="104"/>
  <c r="AC13" i="104"/>
  <c r="AB13" i="104"/>
  <c r="AA13" i="104"/>
  <c r="Z13" i="104"/>
  <c r="Y13" i="104"/>
  <c r="X13" i="104"/>
  <c r="AJ12" i="104"/>
  <c r="AI12" i="104"/>
  <c r="AH12" i="104"/>
  <c r="AG12" i="104"/>
  <c r="AF12" i="104"/>
  <c r="AE12" i="104"/>
  <c r="AD12" i="104"/>
  <c r="AC12" i="104"/>
  <c r="AB12" i="104"/>
  <c r="AA12" i="104"/>
  <c r="Z12" i="104"/>
  <c r="Y12" i="104"/>
  <c r="X12" i="104"/>
  <c r="AJ11" i="104"/>
  <c r="AI11" i="104"/>
  <c r="AH11" i="104"/>
  <c r="AG11" i="104"/>
  <c r="AF11" i="104"/>
  <c r="AE11" i="104"/>
  <c r="AD11" i="104"/>
  <c r="AC11" i="104"/>
  <c r="AB11" i="104"/>
  <c r="AA11" i="104"/>
  <c r="Z11" i="104"/>
  <c r="Y11" i="104"/>
  <c r="X11" i="104"/>
  <c r="S11" i="104"/>
  <c r="T11" i="104" s="1"/>
  <c r="AJ10" i="104"/>
  <c r="AI10" i="104"/>
  <c r="AH10" i="104"/>
  <c r="AG10" i="104"/>
  <c r="AF10" i="104"/>
  <c r="AE10" i="104"/>
  <c r="AD10" i="104"/>
  <c r="AC10" i="104"/>
  <c r="AB10" i="104"/>
  <c r="AA10" i="104"/>
  <c r="Z10" i="104"/>
  <c r="Y10" i="104"/>
  <c r="X10" i="104"/>
  <c r="S10" i="104"/>
  <c r="T10" i="104" s="1"/>
  <c r="AJ9" i="104"/>
  <c r="AI9" i="104"/>
  <c r="AH9" i="104"/>
  <c r="AG9" i="104"/>
  <c r="AF9" i="104"/>
  <c r="AE9" i="104"/>
  <c r="AD9" i="104"/>
  <c r="AC9" i="104"/>
  <c r="AB9" i="104"/>
  <c r="AA9" i="104"/>
  <c r="Z9" i="104"/>
  <c r="Y9" i="104"/>
  <c r="X9" i="104"/>
  <c r="S9" i="104"/>
  <c r="T9" i="104" s="1"/>
  <c r="AJ8" i="104"/>
  <c r="AI8" i="104"/>
  <c r="AH8" i="104"/>
  <c r="AG8" i="104"/>
  <c r="AF8" i="104"/>
  <c r="AE8" i="104"/>
  <c r="AD8" i="104"/>
  <c r="AC8" i="104"/>
  <c r="AB8" i="104"/>
  <c r="AA8" i="104"/>
  <c r="Z8" i="104"/>
  <c r="Y8" i="104"/>
  <c r="X8" i="104"/>
  <c r="S8" i="104"/>
  <c r="T8" i="104" s="1"/>
  <c r="AM6" i="104"/>
  <c r="AJ37" i="103"/>
  <c r="AI37" i="103"/>
  <c r="AH37" i="103"/>
  <c r="AG37" i="103"/>
  <c r="AF37" i="103"/>
  <c r="AE37" i="103"/>
  <c r="AD37" i="103"/>
  <c r="AC37" i="103"/>
  <c r="AB37" i="103"/>
  <c r="AA37" i="103"/>
  <c r="Z37" i="103"/>
  <c r="Y37" i="103"/>
  <c r="X37" i="103"/>
  <c r="AJ36" i="103"/>
  <c r="AI36" i="103"/>
  <c r="AH36" i="103"/>
  <c r="AG36" i="103"/>
  <c r="AF36" i="103"/>
  <c r="AE36" i="103"/>
  <c r="AD36" i="103"/>
  <c r="AC36" i="103"/>
  <c r="AB36" i="103"/>
  <c r="AA36" i="103"/>
  <c r="Z36" i="103"/>
  <c r="Y36" i="103"/>
  <c r="X36" i="103"/>
  <c r="AJ35" i="103"/>
  <c r="AI35" i="103"/>
  <c r="AH35" i="103"/>
  <c r="AG35" i="103"/>
  <c r="AF35" i="103"/>
  <c r="AE35" i="103"/>
  <c r="AD35" i="103"/>
  <c r="AC35" i="103"/>
  <c r="AB35" i="103"/>
  <c r="AA35" i="103"/>
  <c r="Z35" i="103"/>
  <c r="Y35" i="103"/>
  <c r="X35" i="103"/>
  <c r="AJ34" i="103"/>
  <c r="AI34" i="103"/>
  <c r="AH34" i="103"/>
  <c r="AG34" i="103"/>
  <c r="AF34" i="103"/>
  <c r="AE34" i="103"/>
  <c r="AD34" i="103"/>
  <c r="AC34" i="103"/>
  <c r="AB34" i="103"/>
  <c r="AA34" i="103"/>
  <c r="Z34" i="103"/>
  <c r="Y34" i="103"/>
  <c r="X34" i="103"/>
  <c r="AJ33" i="103"/>
  <c r="AI33" i="103"/>
  <c r="AH33" i="103"/>
  <c r="AG33" i="103"/>
  <c r="AF33" i="103"/>
  <c r="AE33" i="103"/>
  <c r="AD33" i="103"/>
  <c r="AC33" i="103"/>
  <c r="AB33" i="103"/>
  <c r="AA33" i="103"/>
  <c r="Z33" i="103"/>
  <c r="Y33" i="103"/>
  <c r="X33" i="103"/>
  <c r="AJ32" i="103"/>
  <c r="AI32" i="103"/>
  <c r="AH32" i="103"/>
  <c r="AG32" i="103"/>
  <c r="AF32" i="103"/>
  <c r="AE32" i="103"/>
  <c r="AD32" i="103"/>
  <c r="AC32" i="103"/>
  <c r="AB32" i="103"/>
  <c r="AA32" i="103"/>
  <c r="Z32" i="103"/>
  <c r="Y32" i="103"/>
  <c r="X32" i="103"/>
  <c r="AJ31" i="103"/>
  <c r="AI31" i="103"/>
  <c r="AH31" i="103"/>
  <c r="AG31" i="103"/>
  <c r="AF31" i="103"/>
  <c r="AE31" i="103"/>
  <c r="AD31" i="103"/>
  <c r="AC31" i="103"/>
  <c r="AB31" i="103"/>
  <c r="AA31" i="103"/>
  <c r="Z31" i="103"/>
  <c r="Y31" i="103"/>
  <c r="X31" i="103"/>
  <c r="AJ30" i="103"/>
  <c r="AI30" i="103"/>
  <c r="AH30" i="103"/>
  <c r="AG30" i="103"/>
  <c r="AF30" i="103"/>
  <c r="AE30" i="103"/>
  <c r="AD30" i="103"/>
  <c r="AC30" i="103"/>
  <c r="AB30" i="103"/>
  <c r="AA30" i="103"/>
  <c r="Z30" i="103"/>
  <c r="Y30" i="103"/>
  <c r="X30" i="103"/>
  <c r="AJ29" i="103"/>
  <c r="AI29" i="103"/>
  <c r="AH29" i="103"/>
  <c r="AG29" i="103"/>
  <c r="AF29" i="103"/>
  <c r="AE29" i="103"/>
  <c r="AD29" i="103"/>
  <c r="AC29" i="103"/>
  <c r="AB29" i="103"/>
  <c r="AA29" i="103"/>
  <c r="Z29" i="103"/>
  <c r="Y29" i="103"/>
  <c r="X29" i="103"/>
  <c r="AJ28" i="103"/>
  <c r="AI28" i="103"/>
  <c r="AH28" i="103"/>
  <c r="AG28" i="103"/>
  <c r="AF28" i="103"/>
  <c r="AE28" i="103"/>
  <c r="AD28" i="103"/>
  <c r="AC28" i="103"/>
  <c r="AB28" i="103"/>
  <c r="AA28" i="103"/>
  <c r="Z28" i="103"/>
  <c r="Y28" i="103"/>
  <c r="X28" i="103"/>
  <c r="AJ27" i="103"/>
  <c r="AI27" i="103"/>
  <c r="AH27" i="103"/>
  <c r="AG27" i="103"/>
  <c r="AF27" i="103"/>
  <c r="AE27" i="103"/>
  <c r="AD27" i="103"/>
  <c r="AC27" i="103"/>
  <c r="AB27" i="103"/>
  <c r="AA27" i="103"/>
  <c r="Z27" i="103"/>
  <c r="Y27" i="103"/>
  <c r="X27" i="103"/>
  <c r="AJ26" i="103"/>
  <c r="AI26" i="103"/>
  <c r="AH26" i="103"/>
  <c r="AG26" i="103"/>
  <c r="AF26" i="103"/>
  <c r="AE26" i="103"/>
  <c r="AD26" i="103"/>
  <c r="AC26" i="103"/>
  <c r="AB26" i="103"/>
  <c r="AA26" i="103"/>
  <c r="Z26" i="103"/>
  <c r="Y26" i="103"/>
  <c r="X26" i="103"/>
  <c r="AJ25" i="103"/>
  <c r="AI25" i="103"/>
  <c r="AH25" i="103"/>
  <c r="AG25" i="103"/>
  <c r="AF25" i="103"/>
  <c r="AE25" i="103"/>
  <c r="AD25" i="103"/>
  <c r="AC25" i="103"/>
  <c r="AB25" i="103"/>
  <c r="AA25" i="103"/>
  <c r="Z25" i="103"/>
  <c r="Y25" i="103"/>
  <c r="X25" i="103"/>
  <c r="AJ24" i="103"/>
  <c r="AI24" i="103"/>
  <c r="AH24" i="103"/>
  <c r="AG24" i="103"/>
  <c r="AF24" i="103"/>
  <c r="AE24" i="103"/>
  <c r="AD24" i="103"/>
  <c r="AC24" i="103"/>
  <c r="AB24" i="103"/>
  <c r="AA24" i="103"/>
  <c r="Z24" i="103"/>
  <c r="Y24" i="103"/>
  <c r="X24" i="103"/>
  <c r="AJ23" i="103"/>
  <c r="AI23" i="103"/>
  <c r="AH23" i="103"/>
  <c r="AG23" i="103"/>
  <c r="AF23" i="103"/>
  <c r="AE23" i="103"/>
  <c r="AD23" i="103"/>
  <c r="AC23" i="103"/>
  <c r="AB23" i="103"/>
  <c r="AA23" i="103"/>
  <c r="Z23" i="103"/>
  <c r="Y23" i="103"/>
  <c r="X23" i="103"/>
  <c r="AJ22" i="103"/>
  <c r="AI22" i="103"/>
  <c r="AH22" i="103"/>
  <c r="AG22" i="103"/>
  <c r="AF22" i="103"/>
  <c r="AE22" i="103"/>
  <c r="AD22" i="103"/>
  <c r="AC22" i="103"/>
  <c r="AB22" i="103"/>
  <c r="AA22" i="103"/>
  <c r="Z22" i="103"/>
  <c r="Y22" i="103"/>
  <c r="X22" i="103"/>
  <c r="AJ21" i="103"/>
  <c r="AI21" i="103"/>
  <c r="AH21" i="103"/>
  <c r="AG21" i="103"/>
  <c r="AF21" i="103"/>
  <c r="AE21" i="103"/>
  <c r="AD21" i="103"/>
  <c r="AC21" i="103"/>
  <c r="AB21" i="103"/>
  <c r="AA21" i="103"/>
  <c r="Z21" i="103"/>
  <c r="Y21" i="103"/>
  <c r="X21" i="103"/>
  <c r="AJ20" i="103"/>
  <c r="AI20" i="103"/>
  <c r="AH20" i="103"/>
  <c r="AG20" i="103"/>
  <c r="AF20" i="103"/>
  <c r="AE20" i="103"/>
  <c r="AD20" i="103"/>
  <c r="AC20" i="103"/>
  <c r="AB20" i="103"/>
  <c r="AA20" i="103"/>
  <c r="Z20" i="103"/>
  <c r="Y20" i="103"/>
  <c r="X20" i="103"/>
  <c r="S20" i="103"/>
  <c r="T20" i="103" s="1"/>
  <c r="AJ19" i="103"/>
  <c r="AI19" i="103"/>
  <c r="AH19" i="103"/>
  <c r="AG19" i="103"/>
  <c r="AF19" i="103"/>
  <c r="AE19" i="103"/>
  <c r="AD19" i="103"/>
  <c r="AC19" i="103"/>
  <c r="AB19" i="103"/>
  <c r="AA19" i="103"/>
  <c r="Z19" i="103"/>
  <c r="Y19" i="103"/>
  <c r="X19" i="103"/>
  <c r="T19" i="103"/>
  <c r="S19" i="103"/>
  <c r="AJ18" i="103"/>
  <c r="AI18" i="103"/>
  <c r="AH18" i="103"/>
  <c r="AG18" i="103"/>
  <c r="AF18" i="103"/>
  <c r="AE18" i="103"/>
  <c r="AD18" i="103"/>
  <c r="AC18" i="103"/>
  <c r="AB18" i="103"/>
  <c r="AA18" i="103"/>
  <c r="Z18" i="103"/>
  <c r="Y18" i="103"/>
  <c r="X18" i="103"/>
  <c r="S18" i="103"/>
  <c r="T18" i="103" s="1"/>
  <c r="AJ17" i="103"/>
  <c r="AI17" i="103"/>
  <c r="AH17" i="103"/>
  <c r="AG17" i="103"/>
  <c r="AF17" i="103"/>
  <c r="AE17" i="103"/>
  <c r="AD17" i="103"/>
  <c r="AC17" i="103"/>
  <c r="AB17" i="103"/>
  <c r="AA17" i="103"/>
  <c r="Z17" i="103"/>
  <c r="Y17" i="103"/>
  <c r="X17" i="103"/>
  <c r="S17" i="103"/>
  <c r="T17" i="103" s="1"/>
  <c r="AJ16" i="103"/>
  <c r="AI16" i="103"/>
  <c r="AH16" i="103"/>
  <c r="AG16" i="103"/>
  <c r="AF16" i="103"/>
  <c r="AE16" i="103"/>
  <c r="AD16" i="103"/>
  <c r="AC16" i="103"/>
  <c r="AB16" i="103"/>
  <c r="AA16" i="103"/>
  <c r="Z16" i="103"/>
  <c r="Y16" i="103"/>
  <c r="X16" i="103"/>
  <c r="T16" i="103"/>
  <c r="S16" i="103"/>
  <c r="AJ15" i="103"/>
  <c r="AI15" i="103"/>
  <c r="AH15" i="103"/>
  <c r="AG15" i="103"/>
  <c r="AF15" i="103"/>
  <c r="AE15" i="103"/>
  <c r="AD15" i="103"/>
  <c r="AC15" i="103"/>
  <c r="AB15" i="103"/>
  <c r="AA15" i="103"/>
  <c r="Z15" i="103"/>
  <c r="Y15" i="103"/>
  <c r="X15" i="103"/>
  <c r="S15" i="103"/>
  <c r="T15" i="103" s="1"/>
  <c r="AJ14" i="103"/>
  <c r="AI14" i="103"/>
  <c r="AH14" i="103"/>
  <c r="AG14" i="103"/>
  <c r="AF14" i="103"/>
  <c r="AE14" i="103"/>
  <c r="AD14" i="103"/>
  <c r="AC14" i="103"/>
  <c r="AB14" i="103"/>
  <c r="AA14" i="103"/>
  <c r="Z14" i="103"/>
  <c r="Y14" i="103"/>
  <c r="X14" i="103"/>
  <c r="T14" i="103"/>
  <c r="S14" i="103"/>
  <c r="AJ13" i="103"/>
  <c r="AI13" i="103"/>
  <c r="AH13" i="103"/>
  <c r="AG13" i="103"/>
  <c r="AF13" i="103"/>
  <c r="AE13" i="103"/>
  <c r="AD13" i="103"/>
  <c r="AC13" i="103"/>
  <c r="AB13" i="103"/>
  <c r="AA13" i="103"/>
  <c r="Z13" i="103"/>
  <c r="Y13" i="103"/>
  <c r="X13" i="103"/>
  <c r="AJ12" i="103"/>
  <c r="AI12" i="103"/>
  <c r="AH12" i="103"/>
  <c r="AG12" i="103"/>
  <c r="AF12" i="103"/>
  <c r="AE12" i="103"/>
  <c r="AD12" i="103"/>
  <c r="AC12" i="103"/>
  <c r="AB12" i="103"/>
  <c r="AA12" i="103"/>
  <c r="Z12" i="103"/>
  <c r="Y12" i="103"/>
  <c r="X12" i="103"/>
  <c r="AJ11" i="103"/>
  <c r="AI11" i="103"/>
  <c r="AH11" i="103"/>
  <c r="AG11" i="103"/>
  <c r="AF11" i="103"/>
  <c r="AE11" i="103"/>
  <c r="AD11" i="103"/>
  <c r="AC11" i="103"/>
  <c r="AB11" i="103"/>
  <c r="AA11" i="103"/>
  <c r="Z11" i="103"/>
  <c r="Y11" i="103"/>
  <c r="X11" i="103"/>
  <c r="T11" i="103"/>
  <c r="S11" i="103"/>
  <c r="AJ10" i="103"/>
  <c r="AI10" i="103"/>
  <c r="AH10" i="103"/>
  <c r="AG10" i="103"/>
  <c r="AF10" i="103"/>
  <c r="AE10" i="103"/>
  <c r="AD10" i="103"/>
  <c r="AC10" i="103"/>
  <c r="AB10" i="103"/>
  <c r="AA10" i="103"/>
  <c r="Z10" i="103"/>
  <c r="Y10" i="103"/>
  <c r="X10" i="103"/>
  <c r="S10" i="103"/>
  <c r="T10" i="103" s="1"/>
  <c r="AJ9" i="103"/>
  <c r="AI9" i="103"/>
  <c r="AH9" i="103"/>
  <c r="AG9" i="103"/>
  <c r="AF9" i="103"/>
  <c r="AE9" i="103"/>
  <c r="AD9" i="103"/>
  <c r="AC9" i="103"/>
  <c r="AB9" i="103"/>
  <c r="AA9" i="103"/>
  <c r="Z9" i="103"/>
  <c r="Y9" i="103"/>
  <c r="X9" i="103"/>
  <c r="T9" i="103"/>
  <c r="S9" i="103"/>
  <c r="AJ8" i="103"/>
  <c r="AI8" i="103"/>
  <c r="AH8" i="103"/>
  <c r="AG8" i="103"/>
  <c r="AF8" i="103"/>
  <c r="AE8" i="103"/>
  <c r="AD8" i="103"/>
  <c r="AC8" i="103"/>
  <c r="AB8" i="103"/>
  <c r="AA8" i="103"/>
  <c r="Z8" i="103"/>
  <c r="Y8" i="103"/>
  <c r="X8" i="103"/>
  <c r="S8" i="103"/>
  <c r="T8" i="103" s="1"/>
  <c r="AM6" i="103"/>
  <c r="AJ37" i="102"/>
  <c r="AI37" i="102"/>
  <c r="AH37" i="102"/>
  <c r="AG37" i="102"/>
  <c r="AF37" i="102"/>
  <c r="AE37" i="102"/>
  <c r="AD37" i="102"/>
  <c r="AC37" i="102"/>
  <c r="AB37" i="102"/>
  <c r="AA37" i="102"/>
  <c r="Z37" i="102"/>
  <c r="Y37" i="102"/>
  <c r="X37" i="102"/>
  <c r="AJ36" i="102"/>
  <c r="AI36" i="102"/>
  <c r="AH36" i="102"/>
  <c r="AG36" i="102"/>
  <c r="AF36" i="102"/>
  <c r="AE36" i="102"/>
  <c r="AD36" i="102"/>
  <c r="AC36" i="102"/>
  <c r="AB36" i="102"/>
  <c r="AA36" i="102"/>
  <c r="Z36" i="102"/>
  <c r="Y36" i="102"/>
  <c r="X36" i="102"/>
  <c r="AJ35" i="102"/>
  <c r="AI35" i="102"/>
  <c r="AH35" i="102"/>
  <c r="AG35" i="102"/>
  <c r="AF35" i="102"/>
  <c r="AE35" i="102"/>
  <c r="AD35" i="102"/>
  <c r="AC35" i="102"/>
  <c r="AB35" i="102"/>
  <c r="AA35" i="102"/>
  <c r="Z35" i="102"/>
  <c r="Y35" i="102"/>
  <c r="X35" i="102"/>
  <c r="AJ34" i="102"/>
  <c r="AI34" i="102"/>
  <c r="AH34" i="102"/>
  <c r="AG34" i="102"/>
  <c r="AF34" i="102"/>
  <c r="AE34" i="102"/>
  <c r="AD34" i="102"/>
  <c r="AC34" i="102"/>
  <c r="AB34" i="102"/>
  <c r="AA34" i="102"/>
  <c r="Z34" i="102"/>
  <c r="Y34" i="102"/>
  <c r="X34" i="102"/>
  <c r="AJ33" i="102"/>
  <c r="AI33" i="102"/>
  <c r="AH33" i="102"/>
  <c r="AG33" i="102"/>
  <c r="AF33" i="102"/>
  <c r="AE33" i="102"/>
  <c r="AD33" i="102"/>
  <c r="AC33" i="102"/>
  <c r="AB33" i="102"/>
  <c r="AA33" i="102"/>
  <c r="Z33" i="102"/>
  <c r="Y33" i="102"/>
  <c r="X33" i="102"/>
  <c r="AJ32" i="102"/>
  <c r="AI32" i="102"/>
  <c r="AH32" i="102"/>
  <c r="AG32" i="102"/>
  <c r="AF32" i="102"/>
  <c r="AE32" i="102"/>
  <c r="AD32" i="102"/>
  <c r="AC32" i="102"/>
  <c r="AB32" i="102"/>
  <c r="AA32" i="102"/>
  <c r="Z32" i="102"/>
  <c r="Y32" i="102"/>
  <c r="X32" i="102"/>
  <c r="AJ31" i="102"/>
  <c r="AI31" i="102"/>
  <c r="AH31" i="102"/>
  <c r="AG31" i="102"/>
  <c r="AF31" i="102"/>
  <c r="AE31" i="102"/>
  <c r="AD31" i="102"/>
  <c r="AC31" i="102"/>
  <c r="AB31" i="102"/>
  <c r="AA31" i="102"/>
  <c r="Z31" i="102"/>
  <c r="Y31" i="102"/>
  <c r="X31" i="102"/>
  <c r="AJ30" i="102"/>
  <c r="AI30" i="102"/>
  <c r="AH30" i="102"/>
  <c r="AG30" i="102"/>
  <c r="AF30" i="102"/>
  <c r="AE30" i="102"/>
  <c r="AD30" i="102"/>
  <c r="AC30" i="102"/>
  <c r="AB30" i="102"/>
  <c r="AA30" i="102"/>
  <c r="Z30" i="102"/>
  <c r="Y30" i="102"/>
  <c r="X30" i="102"/>
  <c r="AJ29" i="102"/>
  <c r="AI29" i="102"/>
  <c r="AH29" i="102"/>
  <c r="AG29" i="102"/>
  <c r="AF29" i="102"/>
  <c r="AE29" i="102"/>
  <c r="AD29" i="102"/>
  <c r="AC29" i="102"/>
  <c r="AB29" i="102"/>
  <c r="AA29" i="102"/>
  <c r="Z29" i="102"/>
  <c r="Y29" i="102"/>
  <c r="X29" i="102"/>
  <c r="AJ28" i="102"/>
  <c r="AI28" i="102"/>
  <c r="AH28" i="102"/>
  <c r="AG28" i="102"/>
  <c r="AF28" i="102"/>
  <c r="AE28" i="102"/>
  <c r="AD28" i="102"/>
  <c r="AC28" i="102"/>
  <c r="AB28" i="102"/>
  <c r="AA28" i="102"/>
  <c r="Z28" i="102"/>
  <c r="Y28" i="102"/>
  <c r="X28" i="102"/>
  <c r="AJ27" i="102"/>
  <c r="AI27" i="102"/>
  <c r="AH27" i="102"/>
  <c r="AG27" i="102"/>
  <c r="AF27" i="102"/>
  <c r="AE27" i="102"/>
  <c r="AD27" i="102"/>
  <c r="AC27" i="102"/>
  <c r="AB27" i="102"/>
  <c r="AA27" i="102"/>
  <c r="Z27" i="102"/>
  <c r="Y27" i="102"/>
  <c r="X27" i="102"/>
  <c r="AJ26" i="102"/>
  <c r="AI26" i="102"/>
  <c r="AH26" i="102"/>
  <c r="AG26" i="102"/>
  <c r="AF26" i="102"/>
  <c r="AE26" i="102"/>
  <c r="AD26" i="102"/>
  <c r="AC26" i="102"/>
  <c r="AB26" i="102"/>
  <c r="AA26" i="102"/>
  <c r="Z26" i="102"/>
  <c r="Y26" i="102"/>
  <c r="X26" i="102"/>
  <c r="AJ25" i="102"/>
  <c r="AI25" i="102"/>
  <c r="AH25" i="102"/>
  <c r="AG25" i="102"/>
  <c r="AF25" i="102"/>
  <c r="AE25" i="102"/>
  <c r="AD25" i="102"/>
  <c r="AC25" i="102"/>
  <c r="AB25" i="102"/>
  <c r="AA25" i="102"/>
  <c r="Z25" i="102"/>
  <c r="Y25" i="102"/>
  <c r="X25" i="102"/>
  <c r="AJ24" i="102"/>
  <c r="AI24" i="102"/>
  <c r="AH24" i="102"/>
  <c r="AG24" i="102"/>
  <c r="AF24" i="102"/>
  <c r="AE24" i="102"/>
  <c r="AD24" i="102"/>
  <c r="AC24" i="102"/>
  <c r="AB24" i="102"/>
  <c r="AA24" i="102"/>
  <c r="Z24" i="102"/>
  <c r="Y24" i="102"/>
  <c r="X24" i="102"/>
  <c r="AJ23" i="102"/>
  <c r="AI23" i="102"/>
  <c r="AH23" i="102"/>
  <c r="AG23" i="102"/>
  <c r="AF23" i="102"/>
  <c r="AE23" i="102"/>
  <c r="AD23" i="102"/>
  <c r="AC23" i="102"/>
  <c r="AB23" i="102"/>
  <c r="AA23" i="102"/>
  <c r="Z23" i="102"/>
  <c r="Y23" i="102"/>
  <c r="X23" i="102"/>
  <c r="AJ22" i="102"/>
  <c r="AI22" i="102"/>
  <c r="AH22" i="102"/>
  <c r="AG22" i="102"/>
  <c r="AF22" i="102"/>
  <c r="AE22" i="102"/>
  <c r="AD22" i="102"/>
  <c r="AC22" i="102"/>
  <c r="AB22" i="102"/>
  <c r="AA22" i="102"/>
  <c r="Z22" i="102"/>
  <c r="Y22" i="102"/>
  <c r="X22" i="102"/>
  <c r="AJ21" i="102"/>
  <c r="AI21" i="102"/>
  <c r="AH21" i="102"/>
  <c r="AG21" i="102"/>
  <c r="AF21" i="102"/>
  <c r="AE21" i="102"/>
  <c r="AD21" i="102"/>
  <c r="AC21" i="102"/>
  <c r="AB21" i="102"/>
  <c r="AA21" i="102"/>
  <c r="Z21" i="102"/>
  <c r="Y21" i="102"/>
  <c r="X21" i="102"/>
  <c r="AJ20" i="102"/>
  <c r="AI20" i="102"/>
  <c r="AH20" i="102"/>
  <c r="AG20" i="102"/>
  <c r="AF20" i="102"/>
  <c r="AE20" i="102"/>
  <c r="AD20" i="102"/>
  <c r="AC20" i="102"/>
  <c r="AB20" i="102"/>
  <c r="AA20" i="102"/>
  <c r="Z20" i="102"/>
  <c r="Y20" i="102"/>
  <c r="X20" i="102"/>
  <c r="S20" i="102"/>
  <c r="T20" i="102" s="1"/>
  <c r="AJ19" i="102"/>
  <c r="AI19" i="102"/>
  <c r="AH19" i="102"/>
  <c r="AG19" i="102"/>
  <c r="AF19" i="102"/>
  <c r="AE19" i="102"/>
  <c r="AD19" i="102"/>
  <c r="AC19" i="102"/>
  <c r="AB19" i="102"/>
  <c r="AA19" i="102"/>
  <c r="Z19" i="102"/>
  <c r="Y19" i="102"/>
  <c r="X19" i="102"/>
  <c r="T19" i="102"/>
  <c r="S19" i="102"/>
  <c r="AJ18" i="102"/>
  <c r="AI18" i="102"/>
  <c r="AH18" i="102"/>
  <c r="AG18" i="102"/>
  <c r="AF18" i="102"/>
  <c r="AE18" i="102"/>
  <c r="AD18" i="102"/>
  <c r="AC18" i="102"/>
  <c r="AB18" i="102"/>
  <c r="AA18" i="102"/>
  <c r="Z18" i="102"/>
  <c r="Y18" i="102"/>
  <c r="X18" i="102"/>
  <c r="S18" i="102"/>
  <c r="T18" i="102" s="1"/>
  <c r="AJ17" i="102"/>
  <c r="AI17" i="102"/>
  <c r="AH17" i="102"/>
  <c r="AG17" i="102"/>
  <c r="AF17" i="102"/>
  <c r="AE17" i="102"/>
  <c r="AD17" i="102"/>
  <c r="AC17" i="102"/>
  <c r="AB17" i="102"/>
  <c r="AA17" i="102"/>
  <c r="Z17" i="102"/>
  <c r="Y17" i="102"/>
  <c r="X17" i="102"/>
  <c r="S17" i="102"/>
  <c r="T17" i="102" s="1"/>
  <c r="AJ16" i="102"/>
  <c r="AI16" i="102"/>
  <c r="AH16" i="102"/>
  <c r="AG16" i="102"/>
  <c r="AF16" i="102"/>
  <c r="AE16" i="102"/>
  <c r="AD16" i="102"/>
  <c r="AC16" i="102"/>
  <c r="AB16" i="102"/>
  <c r="AA16" i="102"/>
  <c r="Z16" i="102"/>
  <c r="Y16" i="102"/>
  <c r="X16" i="102"/>
  <c r="S16" i="102"/>
  <c r="T16" i="102" s="1"/>
  <c r="AJ15" i="102"/>
  <c r="AI15" i="102"/>
  <c r="AH15" i="102"/>
  <c r="AG15" i="102"/>
  <c r="AF15" i="102"/>
  <c r="AE15" i="102"/>
  <c r="AD15" i="102"/>
  <c r="AC15" i="102"/>
  <c r="AB15" i="102"/>
  <c r="AA15" i="102"/>
  <c r="Z15" i="102"/>
  <c r="Y15" i="102"/>
  <c r="X15" i="102"/>
  <c r="S15" i="102"/>
  <c r="T15" i="102" s="1"/>
  <c r="AJ14" i="102"/>
  <c r="AI14" i="102"/>
  <c r="AH14" i="102"/>
  <c r="AG14" i="102"/>
  <c r="AF14" i="102"/>
  <c r="AE14" i="102"/>
  <c r="AD14" i="102"/>
  <c r="AC14" i="102"/>
  <c r="AB14" i="102"/>
  <c r="AA14" i="102"/>
  <c r="Z14" i="102"/>
  <c r="Y14" i="102"/>
  <c r="X14" i="102"/>
  <c r="S14" i="102"/>
  <c r="T14" i="102" s="1"/>
  <c r="AJ13" i="102"/>
  <c r="AI13" i="102"/>
  <c r="AH13" i="102"/>
  <c r="AG13" i="102"/>
  <c r="AF13" i="102"/>
  <c r="AE13" i="102"/>
  <c r="AD13" i="102"/>
  <c r="AC13" i="102"/>
  <c r="AB13" i="102"/>
  <c r="AA13" i="102"/>
  <c r="Z13" i="102"/>
  <c r="Y13" i="102"/>
  <c r="X13" i="102"/>
  <c r="AJ12" i="102"/>
  <c r="AI12" i="102"/>
  <c r="AH12" i="102"/>
  <c r="AG12" i="102"/>
  <c r="AF12" i="102"/>
  <c r="AE12" i="102"/>
  <c r="AD12" i="102"/>
  <c r="AC12" i="102"/>
  <c r="AB12" i="102"/>
  <c r="AA12" i="102"/>
  <c r="Z12" i="102"/>
  <c r="Y12" i="102"/>
  <c r="X12" i="102"/>
  <c r="AJ11" i="102"/>
  <c r="AI11" i="102"/>
  <c r="AH11" i="102"/>
  <c r="AG11" i="102"/>
  <c r="AF11" i="102"/>
  <c r="AE11" i="102"/>
  <c r="AD11" i="102"/>
  <c r="AC11" i="102"/>
  <c r="AB11" i="102"/>
  <c r="AA11" i="102"/>
  <c r="Z11" i="102"/>
  <c r="Y11" i="102"/>
  <c r="X11" i="102"/>
  <c r="S11" i="102"/>
  <c r="T11" i="102" s="1"/>
  <c r="AJ10" i="102"/>
  <c r="AI10" i="102"/>
  <c r="AH10" i="102"/>
  <c r="AG10" i="102"/>
  <c r="AF10" i="102"/>
  <c r="AE10" i="102"/>
  <c r="AD10" i="102"/>
  <c r="AC10" i="102"/>
  <c r="AB10" i="102"/>
  <c r="AA10" i="102"/>
  <c r="Z10" i="102"/>
  <c r="Y10" i="102"/>
  <c r="X10" i="102"/>
  <c r="S10" i="102"/>
  <c r="T10" i="102" s="1"/>
  <c r="AJ9" i="102"/>
  <c r="AI9" i="102"/>
  <c r="AH9" i="102"/>
  <c r="AG9" i="102"/>
  <c r="AF9" i="102"/>
  <c r="AE9" i="102"/>
  <c r="AD9" i="102"/>
  <c r="AC9" i="102"/>
  <c r="AB9" i="102"/>
  <c r="AA9" i="102"/>
  <c r="Z9" i="102"/>
  <c r="Y9" i="102"/>
  <c r="X9" i="102"/>
  <c r="S9" i="102"/>
  <c r="T9" i="102" s="1"/>
  <c r="AJ8" i="102"/>
  <c r="AI8" i="102"/>
  <c r="AH8" i="102"/>
  <c r="AG8" i="102"/>
  <c r="AF8" i="102"/>
  <c r="AE8" i="102"/>
  <c r="AD8" i="102"/>
  <c r="AC8" i="102"/>
  <c r="AB8" i="102"/>
  <c r="AA8" i="102"/>
  <c r="Z8" i="102"/>
  <c r="Y8" i="102"/>
  <c r="X8" i="102"/>
  <c r="S8" i="102"/>
  <c r="T8" i="102" s="1"/>
  <c r="AM6" i="102"/>
  <c r="E20" i="4"/>
  <c r="AJ38" i="91"/>
  <c r="AI38" i="91"/>
  <c r="AH38" i="91"/>
  <c r="AG38" i="91"/>
  <c r="AF38" i="91"/>
  <c r="AE38" i="91"/>
  <c r="AD38" i="91"/>
  <c r="AC38" i="91"/>
  <c r="AB38" i="91"/>
  <c r="AA38" i="91"/>
  <c r="Z38" i="91"/>
  <c r="Y38" i="91"/>
  <c r="X38" i="91"/>
  <c r="AJ37" i="91"/>
  <c r="AI37" i="91"/>
  <c r="AH37" i="91"/>
  <c r="AG37" i="91"/>
  <c r="AF37" i="91"/>
  <c r="AE37" i="91"/>
  <c r="AD37" i="91"/>
  <c r="AC37" i="91"/>
  <c r="AB37" i="91"/>
  <c r="AA37" i="91"/>
  <c r="Z37" i="91"/>
  <c r="Y37" i="91"/>
  <c r="X37" i="91"/>
  <c r="AJ36" i="91"/>
  <c r="AI36" i="91"/>
  <c r="AH36" i="91"/>
  <c r="AG36" i="91"/>
  <c r="AF36" i="91"/>
  <c r="AE36" i="91"/>
  <c r="AD36" i="91"/>
  <c r="AC36" i="91"/>
  <c r="AB36" i="91"/>
  <c r="AA36" i="91"/>
  <c r="Z36" i="91"/>
  <c r="Y36" i="91"/>
  <c r="X36" i="91"/>
  <c r="AJ35" i="91"/>
  <c r="AI35" i="91"/>
  <c r="AH35" i="91"/>
  <c r="AG35" i="91"/>
  <c r="AF35" i="91"/>
  <c r="AE35" i="91"/>
  <c r="AD35" i="91"/>
  <c r="AC35" i="91"/>
  <c r="AB35" i="91"/>
  <c r="AA35" i="91"/>
  <c r="Z35" i="91"/>
  <c r="Y35" i="91"/>
  <c r="X35" i="91"/>
  <c r="AJ34" i="91"/>
  <c r="AI34" i="91"/>
  <c r="AH34" i="91"/>
  <c r="AG34" i="91"/>
  <c r="AF34" i="91"/>
  <c r="AE34" i="91"/>
  <c r="AD34" i="91"/>
  <c r="AC34" i="91"/>
  <c r="AB34" i="91"/>
  <c r="AA34" i="91"/>
  <c r="Z34" i="91"/>
  <c r="Y34" i="91"/>
  <c r="X34" i="91"/>
  <c r="AJ33" i="91"/>
  <c r="AI33" i="91"/>
  <c r="AH33" i="91"/>
  <c r="AG33" i="91"/>
  <c r="AF33" i="91"/>
  <c r="AE33" i="91"/>
  <c r="AD33" i="91"/>
  <c r="AC33" i="91"/>
  <c r="AB33" i="91"/>
  <c r="AA33" i="91"/>
  <c r="Z33" i="91"/>
  <c r="Y33" i="91"/>
  <c r="X33" i="91"/>
  <c r="AJ32" i="91"/>
  <c r="AI32" i="91"/>
  <c r="AH32" i="91"/>
  <c r="AG32" i="91"/>
  <c r="AF32" i="91"/>
  <c r="AE32" i="91"/>
  <c r="AD32" i="91"/>
  <c r="AC32" i="91"/>
  <c r="AB32" i="91"/>
  <c r="AA32" i="91"/>
  <c r="Z32" i="91"/>
  <c r="Y32" i="91"/>
  <c r="X32" i="91"/>
  <c r="AJ31" i="91"/>
  <c r="AI31" i="91"/>
  <c r="AH31" i="91"/>
  <c r="AG31" i="91"/>
  <c r="AF31" i="91"/>
  <c r="AE31" i="91"/>
  <c r="AD31" i="91"/>
  <c r="AC31" i="91"/>
  <c r="AB31" i="91"/>
  <c r="AA31" i="91"/>
  <c r="Z31" i="91"/>
  <c r="Y31" i="91"/>
  <c r="X31" i="91"/>
  <c r="AJ30" i="91"/>
  <c r="AI30" i="91"/>
  <c r="AH30" i="91"/>
  <c r="AG30" i="91"/>
  <c r="AF30" i="91"/>
  <c r="AE30" i="91"/>
  <c r="AD30" i="91"/>
  <c r="AC30" i="91"/>
  <c r="AB30" i="91"/>
  <c r="AA30" i="91"/>
  <c r="Z30" i="91"/>
  <c r="Y30" i="91"/>
  <c r="X30" i="91"/>
  <c r="AJ29" i="91"/>
  <c r="AI29" i="91"/>
  <c r="AH29" i="91"/>
  <c r="AG29" i="91"/>
  <c r="AF29" i="91"/>
  <c r="AE29" i="91"/>
  <c r="AD29" i="91"/>
  <c r="AC29" i="91"/>
  <c r="AB29" i="91"/>
  <c r="AA29" i="91"/>
  <c r="Z29" i="91"/>
  <c r="Y29" i="91"/>
  <c r="X29" i="91"/>
  <c r="AJ28" i="91"/>
  <c r="AI28" i="91"/>
  <c r="AH28" i="91"/>
  <c r="AG28" i="91"/>
  <c r="AF28" i="91"/>
  <c r="AE28" i="91"/>
  <c r="AD28" i="91"/>
  <c r="AC28" i="91"/>
  <c r="AB28" i="91"/>
  <c r="AA28" i="91"/>
  <c r="Z28" i="91"/>
  <c r="Y28" i="91"/>
  <c r="X28" i="91"/>
  <c r="AJ27" i="91"/>
  <c r="AI27" i="91"/>
  <c r="AH27" i="91"/>
  <c r="AG27" i="91"/>
  <c r="AF27" i="91"/>
  <c r="AE27" i="91"/>
  <c r="AD27" i="91"/>
  <c r="AC27" i="91"/>
  <c r="AB27" i="91"/>
  <c r="AA27" i="91"/>
  <c r="Z27" i="91"/>
  <c r="Y27" i="91"/>
  <c r="X27" i="91"/>
  <c r="AJ26" i="91"/>
  <c r="AI26" i="91"/>
  <c r="AH26" i="91"/>
  <c r="AG26" i="91"/>
  <c r="AF26" i="91"/>
  <c r="AE26" i="91"/>
  <c r="AD26" i="91"/>
  <c r="AC26" i="91"/>
  <c r="AB26" i="91"/>
  <c r="AA26" i="91"/>
  <c r="Z26" i="91"/>
  <c r="Y26" i="91"/>
  <c r="X26" i="91"/>
  <c r="T26" i="91"/>
  <c r="AJ25" i="91"/>
  <c r="AI25" i="91"/>
  <c r="AH25" i="91"/>
  <c r="AG25" i="91"/>
  <c r="AF25" i="91"/>
  <c r="AE25" i="91"/>
  <c r="AD25" i="91"/>
  <c r="AC25" i="91"/>
  <c r="AB25" i="91"/>
  <c r="AA25" i="91"/>
  <c r="Z25" i="91"/>
  <c r="Y25" i="91"/>
  <c r="X25" i="91"/>
  <c r="AJ24" i="91"/>
  <c r="AI24" i="91"/>
  <c r="AH24" i="91"/>
  <c r="AG24" i="91"/>
  <c r="AF24" i="91"/>
  <c r="AE24" i="91"/>
  <c r="AD24" i="91"/>
  <c r="AC24" i="91"/>
  <c r="AB24" i="91"/>
  <c r="AA24" i="91"/>
  <c r="Z24" i="91"/>
  <c r="Y24" i="91"/>
  <c r="X24" i="91"/>
  <c r="T24" i="91"/>
  <c r="AJ23" i="91"/>
  <c r="AI23" i="91"/>
  <c r="AH23" i="91"/>
  <c r="AG23" i="91"/>
  <c r="AF23" i="91"/>
  <c r="AE23" i="91"/>
  <c r="AD23" i="91"/>
  <c r="AC23" i="91"/>
  <c r="AB23" i="91"/>
  <c r="AA23" i="91"/>
  <c r="Z23" i="91"/>
  <c r="Y23" i="91"/>
  <c r="X23" i="91"/>
  <c r="AJ22" i="91"/>
  <c r="AI22" i="91"/>
  <c r="AH22" i="91"/>
  <c r="AG22" i="91"/>
  <c r="AF22" i="91"/>
  <c r="AE22" i="91"/>
  <c r="AD22" i="91"/>
  <c r="AC22" i="91"/>
  <c r="AB22" i="91"/>
  <c r="AA22" i="91"/>
  <c r="Z22" i="91"/>
  <c r="Y22" i="91"/>
  <c r="X22" i="91"/>
  <c r="AJ21" i="91"/>
  <c r="AI21" i="91"/>
  <c r="AH21" i="91"/>
  <c r="AG21" i="91"/>
  <c r="AF21" i="91"/>
  <c r="AE21" i="91"/>
  <c r="AD21" i="91"/>
  <c r="AC21" i="91"/>
  <c r="AB21" i="91"/>
  <c r="AA21" i="91"/>
  <c r="Z21" i="91"/>
  <c r="Y21" i="91"/>
  <c r="X21" i="91"/>
  <c r="S21" i="91"/>
  <c r="T21" i="91" s="1"/>
  <c r="AJ20" i="91"/>
  <c r="AI20" i="91"/>
  <c r="AH20" i="91"/>
  <c r="AG20" i="91"/>
  <c r="AF20" i="91"/>
  <c r="AE20" i="91"/>
  <c r="AD20" i="91"/>
  <c r="AC20" i="91"/>
  <c r="AB20" i="91"/>
  <c r="AA20" i="91"/>
  <c r="Z20" i="91"/>
  <c r="Y20" i="91"/>
  <c r="X20" i="91"/>
  <c r="S20" i="91"/>
  <c r="T20" i="91" s="1"/>
  <c r="AJ19" i="91"/>
  <c r="AI19" i="91"/>
  <c r="AH19" i="91"/>
  <c r="AG19" i="91"/>
  <c r="AF19" i="91"/>
  <c r="AE19" i="91"/>
  <c r="AD19" i="91"/>
  <c r="AC19" i="91"/>
  <c r="AB19" i="91"/>
  <c r="AA19" i="91"/>
  <c r="Z19" i="91"/>
  <c r="Y19" i="91"/>
  <c r="X19" i="91"/>
  <c r="S19" i="91"/>
  <c r="T19" i="91" s="1"/>
  <c r="AJ18" i="91"/>
  <c r="AI18" i="91"/>
  <c r="AH18" i="91"/>
  <c r="AG18" i="91"/>
  <c r="AF18" i="91"/>
  <c r="AE18" i="91"/>
  <c r="AD18" i="91"/>
  <c r="AC18" i="91"/>
  <c r="AB18" i="91"/>
  <c r="AA18" i="91"/>
  <c r="Z18" i="91"/>
  <c r="Y18" i="91"/>
  <c r="X18" i="91"/>
  <c r="S18" i="91"/>
  <c r="T18" i="91" s="1"/>
  <c r="AJ17" i="91"/>
  <c r="AI17" i="91"/>
  <c r="AH17" i="91"/>
  <c r="AG17" i="91"/>
  <c r="AF17" i="91"/>
  <c r="AE17" i="91"/>
  <c r="AD17" i="91"/>
  <c r="AC17" i="91"/>
  <c r="AB17" i="91"/>
  <c r="AA17" i="91"/>
  <c r="Z17" i="91"/>
  <c r="Y17" i="91"/>
  <c r="X17" i="91"/>
  <c r="T17" i="91"/>
  <c r="S17" i="91"/>
  <c r="AJ16" i="91"/>
  <c r="AI16" i="91"/>
  <c r="AH16" i="91"/>
  <c r="AG16" i="91"/>
  <c r="AF16" i="91"/>
  <c r="AE16" i="91"/>
  <c r="AD16" i="91"/>
  <c r="AC16" i="91"/>
  <c r="AB16" i="91"/>
  <c r="AA16" i="91"/>
  <c r="Z16" i="91"/>
  <c r="Y16" i="91"/>
  <c r="X16" i="91"/>
  <c r="S16" i="91"/>
  <c r="T16" i="91" s="1"/>
  <c r="AJ15" i="91"/>
  <c r="AI15" i="91"/>
  <c r="AH15" i="91"/>
  <c r="AG15" i="91"/>
  <c r="AF15" i="91"/>
  <c r="AE15" i="91"/>
  <c r="AD15" i="91"/>
  <c r="AC15" i="91"/>
  <c r="AB15" i="91"/>
  <c r="AA15" i="91"/>
  <c r="Z15" i="91"/>
  <c r="Y15" i="91"/>
  <c r="X15" i="91"/>
  <c r="S15" i="91"/>
  <c r="T15" i="91" s="1"/>
  <c r="AJ14" i="91"/>
  <c r="AI14" i="91"/>
  <c r="AH14" i="91"/>
  <c r="AG14" i="91"/>
  <c r="AF14" i="91"/>
  <c r="AE14" i="91"/>
  <c r="AD14" i="91"/>
  <c r="AC14" i="91"/>
  <c r="AB14" i="91"/>
  <c r="AA14" i="91"/>
  <c r="Z14" i="91"/>
  <c r="Y14" i="91"/>
  <c r="X14" i="91"/>
  <c r="AJ13" i="91"/>
  <c r="AI13" i="91"/>
  <c r="AH13" i="91"/>
  <c r="AG13" i="91"/>
  <c r="AF13" i="91"/>
  <c r="AE13" i="91"/>
  <c r="AD13" i="91"/>
  <c r="AC13" i="91"/>
  <c r="AB13" i="91"/>
  <c r="AA13" i="91"/>
  <c r="Z13" i="91"/>
  <c r="Y13" i="91"/>
  <c r="X13" i="91"/>
  <c r="AJ12" i="91"/>
  <c r="AI12" i="91"/>
  <c r="AH12" i="91"/>
  <c r="AG12" i="91"/>
  <c r="AF12" i="91"/>
  <c r="AE12" i="91"/>
  <c r="AD12" i="91"/>
  <c r="AC12" i="91"/>
  <c r="AB12" i="91"/>
  <c r="AA12" i="91"/>
  <c r="Z12" i="91"/>
  <c r="Y12" i="91"/>
  <c r="X12" i="91"/>
  <c r="T12" i="91"/>
  <c r="S12" i="91"/>
  <c r="AJ11" i="91"/>
  <c r="AI11" i="91"/>
  <c r="AH11" i="91"/>
  <c r="AG11" i="91"/>
  <c r="AF11" i="91"/>
  <c r="AE11" i="91"/>
  <c r="AD11" i="91"/>
  <c r="AC11" i="91"/>
  <c r="AB11" i="91"/>
  <c r="AA11" i="91"/>
  <c r="Z11" i="91"/>
  <c r="Y11" i="91"/>
  <c r="X11" i="91"/>
  <c r="S11" i="91"/>
  <c r="T11" i="91" s="1"/>
  <c r="AJ10" i="91"/>
  <c r="AI10" i="91"/>
  <c r="AH10" i="91"/>
  <c r="AG10" i="91"/>
  <c r="AF10" i="91"/>
  <c r="AE10" i="91"/>
  <c r="AD10" i="91"/>
  <c r="AC10" i="91"/>
  <c r="AB10" i="91"/>
  <c r="AA10" i="91"/>
  <c r="Z10" i="91"/>
  <c r="Y10" i="91"/>
  <c r="X10" i="91"/>
  <c r="S10" i="91"/>
  <c r="T10" i="91" s="1"/>
  <c r="AJ9" i="91"/>
  <c r="AI9" i="91"/>
  <c r="AH9" i="91"/>
  <c r="AG9" i="91"/>
  <c r="AF9" i="91"/>
  <c r="AE9" i="91"/>
  <c r="AD9" i="91"/>
  <c r="AC9" i="91"/>
  <c r="AB9" i="91"/>
  <c r="AA9" i="91"/>
  <c r="Z9" i="91"/>
  <c r="Y9" i="91"/>
  <c r="X9" i="91"/>
  <c r="S9" i="91"/>
  <c r="T9" i="91" s="1"/>
  <c r="AM7" i="91"/>
  <c r="AM44" i="106"/>
  <c r="AM25" i="106"/>
  <c r="AM18" i="105"/>
  <c r="AM10" i="105"/>
  <c r="AM10" i="104"/>
  <c r="AM25" i="104"/>
  <c r="AM31" i="103"/>
  <c r="AM10" i="103"/>
  <c r="AM44" i="102"/>
  <c r="AM37" i="102"/>
  <c r="AM40" i="91"/>
  <c r="AM31" i="91"/>
  <c r="AM26" i="106"/>
  <c r="AM8" i="105"/>
  <c r="AM11" i="104"/>
  <c r="AM28" i="103"/>
  <c r="AM42" i="102"/>
  <c r="AM15" i="91"/>
  <c r="AM41" i="106"/>
  <c r="AM45" i="105"/>
  <c r="AM31" i="104"/>
  <c r="AM35" i="103"/>
  <c r="AM19" i="102"/>
  <c r="AM28" i="91"/>
  <c r="AM14" i="106"/>
  <c r="AM24" i="105"/>
  <c r="AM24" i="104"/>
  <c r="AM24" i="103"/>
  <c r="AM21" i="102"/>
  <c r="AM34" i="91"/>
  <c r="AM44" i="105"/>
  <c r="AM17" i="104"/>
  <c r="AM17" i="103"/>
  <c r="AM46" i="91"/>
  <c r="AM40" i="104"/>
  <c r="AM20" i="106"/>
  <c r="AM36" i="105"/>
  <c r="AM47" i="102"/>
  <c r="AM33" i="102"/>
  <c r="AM36" i="106"/>
  <c r="AM43" i="106"/>
  <c r="AM13" i="105"/>
  <c r="AM37" i="105"/>
  <c r="AM16" i="104"/>
  <c r="AM37" i="104"/>
  <c r="AM21" i="103"/>
  <c r="AM37" i="103"/>
  <c r="AM36" i="102"/>
  <c r="AM27" i="102"/>
  <c r="AM22" i="91"/>
  <c r="AM24" i="91"/>
  <c r="AM42" i="106"/>
  <c r="AM27" i="105"/>
  <c r="AM27" i="104"/>
  <c r="AM27" i="103"/>
  <c r="AM34" i="102"/>
  <c r="AM23" i="91"/>
  <c r="AM19" i="106"/>
  <c r="AM34" i="105"/>
  <c r="AM34" i="104"/>
  <c r="AM34" i="103"/>
  <c r="AM24" i="102"/>
  <c r="AM38" i="91"/>
  <c r="AM33" i="106"/>
  <c r="AM29" i="105"/>
  <c r="AM21" i="104"/>
  <c r="AM25" i="103"/>
  <c r="AM14" i="102"/>
  <c r="AM14" i="91"/>
  <c r="AM9" i="106"/>
  <c r="AM17" i="105"/>
  <c r="AM46" i="103"/>
  <c r="AM17" i="102"/>
  <c r="AM38" i="106"/>
  <c r="AM18" i="103"/>
  <c r="AM12" i="102"/>
  <c r="AM44" i="104"/>
  <c r="AM32" i="106"/>
  <c r="AM15" i="106"/>
  <c r="AM32" i="105"/>
  <c r="AM26" i="105"/>
  <c r="AM32" i="104"/>
  <c r="AM43" i="104"/>
  <c r="AM32" i="103"/>
  <c r="AM8" i="103"/>
  <c r="AM32" i="102"/>
  <c r="AM23" i="102"/>
  <c r="AM44" i="91"/>
  <c r="AM37" i="91"/>
  <c r="AM22" i="106"/>
  <c r="AM10" i="106"/>
  <c r="AM22" i="105"/>
  <c r="AM42" i="105"/>
  <c r="AM22" i="104"/>
  <c r="AM36" i="104"/>
  <c r="AM22" i="103"/>
  <c r="AM45" i="103"/>
  <c r="AM22" i="102"/>
  <c r="AM40" i="102"/>
  <c r="AM36" i="91"/>
  <c r="AM29" i="91"/>
  <c r="AM8" i="106"/>
  <c r="AM38" i="104"/>
  <c r="AM20" i="102"/>
  <c r="AM43" i="105"/>
  <c r="AM30" i="91"/>
  <c r="AM47" i="104"/>
  <c r="AM39" i="106"/>
  <c r="AM37" i="106"/>
  <c r="AM39" i="105"/>
  <c r="AM19" i="105"/>
  <c r="AM46" i="104"/>
  <c r="AM26" i="104"/>
  <c r="AM42" i="103"/>
  <c r="AM29" i="103"/>
  <c r="AM46" i="102"/>
  <c r="AM39" i="102"/>
  <c r="AM48" i="91"/>
  <c r="AM32" i="91"/>
  <c r="AM34" i="106"/>
  <c r="AM9" i="105"/>
  <c r="AM19" i="104"/>
  <c r="AM43" i="103"/>
  <c r="AM16" i="102"/>
  <c r="AM12" i="91"/>
  <c r="AM12" i="106"/>
  <c r="AM11" i="105"/>
  <c r="AM8" i="104"/>
  <c r="AM9" i="103"/>
  <c r="AM8" i="102"/>
  <c r="AM45" i="91"/>
  <c r="AM16" i="106"/>
  <c r="AM45" i="104"/>
  <c r="AM41" i="103"/>
  <c r="AM31" i="102"/>
  <c r="AM47" i="91"/>
  <c r="AM11" i="106"/>
  <c r="AM29" i="104"/>
  <c r="AM33" i="103"/>
  <c r="AM28" i="102"/>
  <c r="AM43" i="91"/>
  <c r="AM31" i="106"/>
  <c r="AM28" i="105"/>
  <c r="AM39" i="104"/>
  <c r="AM33" i="104"/>
  <c r="AM23" i="103"/>
  <c r="AM35" i="102"/>
  <c r="AM38" i="102"/>
  <c r="AM18" i="91"/>
  <c r="AM21" i="106"/>
  <c r="AM38" i="105"/>
  <c r="AM23" i="104"/>
  <c r="AM40" i="103"/>
  <c r="AM25" i="102"/>
  <c r="AM41" i="91"/>
  <c r="AM40" i="106"/>
  <c r="AM12" i="104"/>
  <c r="AM41" i="102"/>
  <c r="AM19" i="91"/>
  <c r="AM47" i="106"/>
  <c r="AM13" i="103"/>
  <c r="AM25" i="91"/>
  <c r="AM30" i="106"/>
  <c r="AM27" i="106"/>
  <c r="AM30" i="105"/>
  <c r="AM14" i="105"/>
  <c r="AM18" i="104"/>
  <c r="AM42" i="104"/>
  <c r="AM19" i="103"/>
  <c r="AM44" i="103"/>
  <c r="AM18" i="102"/>
  <c r="AM30" i="102"/>
  <c r="AM35" i="91"/>
  <c r="AM33" i="91"/>
  <c r="AM17" i="106"/>
  <c r="AM16" i="105"/>
  <c r="AM13" i="104"/>
  <c r="AM14" i="103"/>
  <c r="AM13" i="102"/>
  <c r="AM39" i="91"/>
  <c r="AM41" i="105"/>
  <c r="AM14" i="104"/>
  <c r="AM36" i="103"/>
  <c r="AM11" i="102"/>
  <c r="AM10" i="91"/>
  <c r="AM46" i="106"/>
  <c r="AM31" i="105"/>
  <c r="AM9" i="104"/>
  <c r="AM26" i="103"/>
  <c r="AM13" i="91"/>
  <c r="AM18" i="106"/>
  <c r="AM23" i="105"/>
  <c r="AM41" i="104"/>
  <c r="AM26" i="102"/>
  <c r="AM11" i="91"/>
  <c r="AM24" i="106"/>
  <c r="AM33" i="105"/>
  <c r="AM43" i="102"/>
  <c r="AM21" i="105"/>
  <c r="AM39" i="103"/>
  <c r="AM13" i="106"/>
  <c r="AM40" i="105"/>
  <c r="AM30" i="103"/>
  <c r="AM16" i="91"/>
  <c r="AM35" i="105"/>
  <c r="AM38" i="103"/>
  <c r="AM17" i="91"/>
  <c r="AM12" i="103"/>
  <c r="AM47" i="103"/>
  <c r="AM45" i="106"/>
  <c r="AM28" i="106"/>
  <c r="AM25" i="105"/>
  <c r="AM20" i="105"/>
  <c r="AM20" i="104"/>
  <c r="AM30" i="104"/>
  <c r="AM16" i="103"/>
  <c r="AM20" i="103"/>
  <c r="AM45" i="102"/>
  <c r="AM15" i="102"/>
  <c r="AM26" i="91"/>
  <c r="AM9" i="91"/>
  <c r="AM29" i="106"/>
  <c r="AM35" i="106"/>
  <c r="AM46" i="105"/>
  <c r="AM15" i="105"/>
  <c r="AM15" i="104"/>
  <c r="AM35" i="104"/>
  <c r="AM11" i="103"/>
  <c r="AM15" i="103"/>
  <c r="AM29" i="102"/>
  <c r="AM10" i="102"/>
  <c r="AM42" i="91"/>
  <c r="AM20" i="91"/>
  <c r="AM23" i="106"/>
  <c r="AM28" i="104"/>
  <c r="AM9" i="102"/>
  <c r="AM27" i="91"/>
  <c r="AM12" i="105"/>
  <c r="AM47" i="105"/>
  <c r="AM21" i="91"/>
  <c r="S13" i="106" l="1"/>
  <c r="T13" i="106" s="1"/>
  <c r="S12" i="106"/>
  <c r="S12" i="105"/>
  <c r="S13" i="105"/>
  <c r="T13" i="105" s="1"/>
  <c r="S12" i="104"/>
  <c r="S13" i="104"/>
  <c r="T13" i="104" s="1"/>
  <c r="S12" i="103"/>
  <c r="S13" i="103"/>
  <c r="T13" i="103" s="1"/>
  <c r="S12" i="102"/>
  <c r="S13" i="102"/>
  <c r="T13" i="102" s="1"/>
  <c r="S14" i="91"/>
  <c r="T14" i="91" s="1"/>
  <c r="S13" i="91"/>
  <c r="T13" i="91" s="1"/>
  <c r="V6" i="106" l="1"/>
  <c r="T12" i="106"/>
  <c r="U8" i="106" s="1"/>
  <c r="T21" i="106" s="1"/>
  <c r="T12" i="105"/>
  <c r="U8" i="105" s="1"/>
  <c r="T21" i="105" s="1"/>
  <c r="V6" i="105"/>
  <c r="V6" i="104"/>
  <c r="T12" i="104"/>
  <c r="U8" i="104" s="1"/>
  <c r="T21" i="104" s="1"/>
  <c r="T12" i="103"/>
  <c r="U8" i="103" s="1"/>
  <c r="T21" i="103" s="1"/>
  <c r="V6" i="103"/>
  <c r="V6" i="102"/>
  <c r="T12" i="102"/>
  <c r="U8" i="102" s="1"/>
  <c r="T21" i="102" s="1"/>
  <c r="U9" i="91"/>
  <c r="T29" i="91" s="1"/>
  <c r="S21" i="23" l="1"/>
  <c r="S45" i="22"/>
  <c r="P34" i="19"/>
  <c r="S20" i="18"/>
  <c r="E7" i="4" l="1"/>
  <c r="T26" i="23"/>
  <c r="P39" i="19"/>
  <c r="Q69" i="5"/>
  <c r="N59" i="5"/>
  <c r="Q61" i="5"/>
  <c r="T68" i="5"/>
  <c r="T58" i="5"/>
  <c r="N67" i="5"/>
  <c r="Q66" i="5"/>
  <c r="T69" i="5"/>
  <c r="N60" i="5"/>
  <c r="N57" i="5"/>
  <c r="K58" i="5"/>
  <c r="Q62" i="5"/>
  <c r="N56" i="5"/>
  <c r="N64" i="5"/>
  <c r="K61" i="5"/>
  <c r="Q64" i="5"/>
  <c r="T62" i="5"/>
  <c r="H69" i="5"/>
  <c r="K57" i="5"/>
  <c r="K64" i="5"/>
  <c r="Q58" i="5"/>
  <c r="T66" i="5"/>
  <c r="T64" i="5"/>
  <c r="Q60" i="5"/>
  <c r="I70" i="5"/>
  <c r="K56" i="5"/>
  <c r="N68" i="5"/>
  <c r="U70" i="5"/>
  <c r="N69" i="5"/>
  <c r="K62" i="5"/>
  <c r="T67" i="5"/>
  <c r="N63" i="5"/>
  <c r="N62" i="5"/>
  <c r="Q59" i="5"/>
  <c r="N65" i="5"/>
  <c r="Q56" i="5"/>
  <c r="O70" i="5"/>
  <c r="Q65" i="5"/>
  <c r="T60" i="5"/>
  <c r="L70" i="5"/>
  <c r="Q57" i="5"/>
  <c r="K66" i="5"/>
  <c r="N66" i="5"/>
  <c r="K60" i="5"/>
  <c r="K69" i="5"/>
  <c r="T63" i="5"/>
  <c r="R70" i="5"/>
  <c r="T56" i="5"/>
  <c r="Q67" i="5"/>
  <c r="K65" i="5"/>
  <c r="T59" i="5"/>
  <c r="T61" i="5"/>
  <c r="N61" i="5"/>
  <c r="N58" i="5"/>
  <c r="T65" i="5"/>
  <c r="K59" i="5"/>
  <c r="T57" i="5"/>
  <c r="K63" i="5"/>
  <c r="Q63" i="5"/>
  <c r="K68" i="5"/>
  <c r="F70" i="5"/>
  <c r="K67" i="5"/>
  <c r="Q68" i="5"/>
  <c r="I69" i="5" l="1"/>
  <c r="U61" i="5"/>
  <c r="U62" i="5"/>
  <c r="U63" i="5"/>
  <c r="U64" i="5"/>
  <c r="U65" i="5"/>
  <c r="U66" i="5"/>
  <c r="U56" i="5"/>
  <c r="U67" i="5"/>
  <c r="U57" i="5"/>
  <c r="U68" i="5"/>
  <c r="U58" i="5"/>
  <c r="U69" i="5"/>
  <c r="U60" i="5"/>
  <c r="U59" i="5"/>
  <c r="R64" i="5"/>
  <c r="R65" i="5"/>
  <c r="R66" i="5"/>
  <c r="R56" i="5"/>
  <c r="R60" i="5"/>
  <c r="R61" i="5"/>
  <c r="R62" i="5"/>
  <c r="R63" i="5"/>
  <c r="R67" i="5"/>
  <c r="R57" i="5"/>
  <c r="R68" i="5"/>
  <c r="R58" i="5"/>
  <c r="R69" i="5"/>
  <c r="R59" i="5"/>
  <c r="O61" i="5"/>
  <c r="O64" i="5"/>
  <c r="O66" i="5"/>
  <c r="O56" i="5"/>
  <c r="O68" i="5"/>
  <c r="O58" i="5"/>
  <c r="O69" i="5"/>
  <c r="O60" i="5"/>
  <c r="O62" i="5"/>
  <c r="O63" i="5"/>
  <c r="O65" i="5"/>
  <c r="O67" i="5"/>
  <c r="O57" i="5"/>
  <c r="O59" i="5"/>
  <c r="L60" i="5"/>
  <c r="L61" i="5"/>
  <c r="L62" i="5"/>
  <c r="L63" i="5"/>
  <c r="L64" i="5"/>
  <c r="L65" i="5"/>
  <c r="L66" i="5"/>
  <c r="L56" i="5"/>
  <c r="L67" i="5"/>
  <c r="L57" i="5"/>
  <c r="L68" i="5"/>
  <c r="L58" i="5"/>
  <c r="L69" i="5"/>
  <c r="L59" i="5"/>
  <c r="AF48" i="5"/>
  <c r="AC48" i="5"/>
  <c r="Z48" i="5"/>
  <c r="W48" i="5"/>
  <c r="T48" i="5"/>
  <c r="Q48" i="5"/>
  <c r="N48" i="5"/>
  <c r="K48" i="5"/>
  <c r="H48" i="5"/>
  <c r="E48" i="5"/>
  <c r="AF27" i="5"/>
  <c r="AC27" i="5"/>
  <c r="Z27" i="5"/>
  <c r="W27" i="5"/>
  <c r="T27" i="5"/>
  <c r="Q27" i="5"/>
  <c r="N27" i="5"/>
  <c r="K27" i="5"/>
  <c r="H27" i="5"/>
  <c r="E27" i="5"/>
  <c r="T24" i="23"/>
  <c r="H65" i="5"/>
  <c r="H68" i="5"/>
  <c r="E54" i="5"/>
  <c r="H56" i="5"/>
  <c r="E69" i="5"/>
  <c r="Q54" i="5"/>
  <c r="H54" i="5"/>
  <c r="H62" i="5"/>
  <c r="N54" i="5"/>
  <c r="H63" i="5"/>
  <c r="K54" i="5"/>
  <c r="T54" i="5"/>
  <c r="H64" i="5"/>
  <c r="H59" i="5"/>
  <c r="H66" i="5"/>
  <c r="H58" i="5"/>
  <c r="H57" i="5"/>
  <c r="H67" i="5"/>
  <c r="AE19" i="42" l="1"/>
  <c r="AE18" i="42"/>
  <c r="AF19" i="42"/>
  <c r="AF18" i="42"/>
  <c r="Z19" i="42"/>
  <c r="Z18" i="42"/>
  <c r="AG19" i="42"/>
  <c r="AG18" i="42"/>
  <c r="AH19" i="42"/>
  <c r="AH18" i="42"/>
  <c r="AI19" i="42"/>
  <c r="AI18" i="42"/>
  <c r="AJ19" i="42"/>
  <c r="AJ18" i="42"/>
  <c r="AK19" i="42"/>
  <c r="AK18" i="42"/>
  <c r="AD19" i="42"/>
  <c r="AD18" i="42"/>
  <c r="AC18" i="42"/>
  <c r="AC19" i="42"/>
  <c r="AB19" i="42"/>
  <c r="AB18" i="42"/>
  <c r="T19" i="42"/>
  <c r="T18" i="42"/>
  <c r="U19" i="42"/>
  <c r="U18" i="42"/>
  <c r="V19" i="42"/>
  <c r="V18" i="42"/>
  <c r="W18" i="42"/>
  <c r="W19" i="42"/>
  <c r="X18" i="42"/>
  <c r="X19" i="42"/>
  <c r="Y19" i="42"/>
  <c r="Y18" i="42"/>
  <c r="S18" i="42"/>
  <c r="S19" i="42"/>
  <c r="R19" i="42"/>
  <c r="R18" i="42"/>
  <c r="Q18" i="42"/>
  <c r="Q19" i="42"/>
  <c r="I68" i="5"/>
  <c r="I56" i="5"/>
  <c r="I58" i="5"/>
  <c r="I65" i="5"/>
  <c r="I63" i="5"/>
  <c r="I62" i="5"/>
  <c r="I64" i="5"/>
  <c r="I67" i="5"/>
  <c r="I59" i="5"/>
  <c r="I57" i="5"/>
  <c r="I66" i="5"/>
  <c r="V56" i="5"/>
  <c r="T71" i="5" s="1"/>
  <c r="S56" i="5"/>
  <c r="Q71" i="5" s="1"/>
  <c r="P56" i="5"/>
  <c r="N71" i="5" s="1"/>
  <c r="M56" i="5"/>
  <c r="K71" i="5" s="1"/>
  <c r="AN19" i="42"/>
  <c r="AP19" i="42"/>
  <c r="AO19" i="42"/>
  <c r="AR19" i="42"/>
  <c r="AQ19" i="42"/>
  <c r="AM19" i="42"/>
  <c r="AN18" i="42"/>
  <c r="AP18" i="42"/>
  <c r="AM18" i="42"/>
  <c r="AO18" i="42"/>
  <c r="AR18" i="42"/>
  <c r="AQ18" i="42"/>
  <c r="F69" i="5"/>
  <c r="T24" i="22"/>
  <c r="T22" i="22"/>
  <c r="F48" i="5" s="1"/>
  <c r="S48" i="22"/>
  <c r="BA9" i="19"/>
  <c r="AU24" i="22"/>
  <c r="AG49" i="5" s="1"/>
  <c r="AR24" i="22"/>
  <c r="AD49" i="5" s="1"/>
  <c r="AO24" i="22"/>
  <c r="AA49" i="5" s="1"/>
  <c r="AL24" i="22"/>
  <c r="X49" i="5" s="1"/>
  <c r="AI24" i="22"/>
  <c r="U49" i="5" s="1"/>
  <c r="AF24" i="22"/>
  <c r="R49" i="5" s="1"/>
  <c r="AC24" i="22"/>
  <c r="O49" i="5" s="1"/>
  <c r="Z24" i="22"/>
  <c r="L49" i="5" s="1"/>
  <c r="W24" i="22"/>
  <c r="I49" i="5" s="1"/>
  <c r="AU22" i="22"/>
  <c r="AG48" i="5" s="1"/>
  <c r="AR22" i="22"/>
  <c r="AD48" i="5" s="1"/>
  <c r="AO22" i="22"/>
  <c r="AA48" i="5" s="1"/>
  <c r="AL22" i="22"/>
  <c r="X48" i="5" s="1"/>
  <c r="AI22" i="22"/>
  <c r="U48" i="5" s="1"/>
  <c r="AF22" i="22"/>
  <c r="R48" i="5" s="1"/>
  <c r="AC22" i="22"/>
  <c r="O48" i="5" s="1"/>
  <c r="Z22" i="22"/>
  <c r="L48" i="5" s="1"/>
  <c r="W22" i="22"/>
  <c r="I48" i="5" s="1"/>
  <c r="Q16" i="19"/>
  <c r="F27" i="5" s="1"/>
  <c r="BG18" i="19"/>
  <c r="AY18" i="19"/>
  <c r="AX18" i="19"/>
  <c r="AW18" i="19"/>
  <c r="AV18" i="19"/>
  <c r="AR18" i="19"/>
  <c r="AG28" i="5" s="1"/>
  <c r="AO18" i="19"/>
  <c r="AD28" i="5" s="1"/>
  <c r="AL18" i="19"/>
  <c r="AA28" i="5" s="1"/>
  <c r="AI18" i="19"/>
  <c r="X28" i="5" s="1"/>
  <c r="AF18" i="19"/>
  <c r="U28" i="5" s="1"/>
  <c r="AC18" i="19"/>
  <c r="R28" i="5" s="1"/>
  <c r="Z18" i="19"/>
  <c r="O28" i="5" s="1"/>
  <c r="W18" i="19"/>
  <c r="L28" i="5" s="1"/>
  <c r="T18" i="19"/>
  <c r="I28" i="5" s="1"/>
  <c r="Q18" i="19"/>
  <c r="AR16" i="19"/>
  <c r="AG27" i="5" s="1"/>
  <c r="AO16" i="19"/>
  <c r="AD27" i="5" s="1"/>
  <c r="AL16" i="19"/>
  <c r="AA27" i="5" s="1"/>
  <c r="AI16" i="19"/>
  <c r="X27" i="5" s="1"/>
  <c r="AF16" i="19"/>
  <c r="U27" i="5" s="1"/>
  <c r="AC16" i="19"/>
  <c r="R27" i="5" s="1"/>
  <c r="Z16" i="19"/>
  <c r="O27" i="5" s="1"/>
  <c r="W16" i="19"/>
  <c r="L27" i="5" s="1"/>
  <c r="T16" i="19"/>
  <c r="I27" i="5" s="1"/>
  <c r="E19" i="4"/>
  <c r="H61" i="5"/>
  <c r="H60" i="5"/>
  <c r="I61" i="5" l="1"/>
  <c r="I60" i="5"/>
  <c r="Q41" i="19"/>
  <c r="T50" i="22"/>
  <c r="T48" i="22"/>
  <c r="V48" i="22" s="1"/>
  <c r="Q39" i="19"/>
  <c r="S39" i="19" s="1"/>
  <c r="P24" i="42"/>
  <c r="P25" i="42" s="1"/>
  <c r="AA24" i="42"/>
  <c r="AA25" i="42" s="1"/>
  <c r="AL24" i="42"/>
  <c r="AL25" i="42" s="1"/>
  <c r="J56" i="5" l="1"/>
  <c r="H71" i="5" s="1"/>
  <c r="AV23" i="19"/>
  <c r="AW23" i="19"/>
  <c r="AX23" i="19"/>
  <c r="AY23" i="19"/>
  <c r="AV24" i="19"/>
  <c r="AW24" i="19"/>
  <c r="AX24" i="19"/>
  <c r="AY24" i="19"/>
  <c r="AV25" i="19"/>
  <c r="AW25" i="19"/>
  <c r="AX25" i="19"/>
  <c r="AY25" i="19"/>
  <c r="AV26" i="19"/>
  <c r="AW26" i="19"/>
  <c r="AX26" i="19"/>
  <c r="AY26" i="19"/>
  <c r="AV27" i="19"/>
  <c r="AW27" i="19"/>
  <c r="AX27" i="19"/>
  <c r="AY27" i="19"/>
  <c r="AV19" i="19"/>
  <c r="AW19" i="19"/>
  <c r="AX19" i="19"/>
  <c r="AY19" i="19"/>
  <c r="AV20" i="19"/>
  <c r="AW20" i="19"/>
  <c r="AX20" i="19"/>
  <c r="AY20" i="19"/>
  <c r="AV21" i="19"/>
  <c r="AW21" i="19"/>
  <c r="AX21" i="19"/>
  <c r="AY21" i="19"/>
  <c r="AV22" i="19"/>
  <c r="AW22" i="19"/>
  <c r="AX22" i="19"/>
  <c r="AY22" i="19"/>
  <c r="AM2" i="42"/>
  <c r="AN2" i="42"/>
  <c r="AO2" i="42"/>
  <c r="AP2" i="42"/>
  <c r="AQ2" i="42"/>
  <c r="AR2" i="42"/>
  <c r="H17" i="5"/>
  <c r="H11" i="5"/>
  <c r="AF9" i="5"/>
  <c r="N12" i="5"/>
  <c r="E53" i="5"/>
  <c r="W9" i="5"/>
  <c r="K9" i="5"/>
  <c r="Z7" i="5"/>
  <c r="T14" i="5"/>
  <c r="T10" i="5"/>
  <c r="AC9" i="5"/>
  <c r="N16" i="5"/>
  <c r="W6" i="5"/>
  <c r="T12" i="5"/>
  <c r="AF8" i="5"/>
  <c r="W8" i="5"/>
  <c r="AM39" i="23"/>
  <c r="AI16" i="5"/>
  <c r="AF10" i="5"/>
  <c r="AF6" i="5"/>
  <c r="Z6" i="5"/>
  <c r="AI14" i="5"/>
  <c r="Q5" i="5"/>
  <c r="AC14" i="5"/>
  <c r="T17" i="5"/>
  <c r="AF7" i="5"/>
  <c r="AL17" i="5"/>
  <c r="AC17" i="5"/>
  <c r="AC10" i="5"/>
  <c r="AC13" i="5"/>
  <c r="N6" i="5"/>
  <c r="W16" i="5"/>
  <c r="AI9" i="5"/>
  <c r="H53" i="5"/>
  <c r="N53" i="5"/>
  <c r="AM44" i="23"/>
  <c r="AC8" i="5"/>
  <c r="AC12" i="5"/>
  <c r="Z9" i="5"/>
  <c r="AF11" i="5"/>
  <c r="K8" i="5"/>
  <c r="Z8" i="5"/>
  <c r="AI3" i="5"/>
  <c r="K14" i="5"/>
  <c r="H14" i="5"/>
  <c r="AL10" i="5"/>
  <c r="W12" i="5"/>
  <c r="AC15" i="5"/>
  <c r="N7" i="5"/>
  <c r="T11" i="5"/>
  <c r="AM43" i="23"/>
  <c r="T3" i="5"/>
  <c r="AL12" i="5"/>
  <c r="AF15" i="5"/>
  <c r="AM47" i="23"/>
  <c r="AF5" i="5"/>
  <c r="Q8" i="5"/>
  <c r="K3" i="5"/>
  <c r="N14" i="5"/>
  <c r="AI7" i="5"/>
  <c r="AI6" i="5"/>
  <c r="H15" i="5"/>
  <c r="Q15" i="5"/>
  <c r="T9" i="5"/>
  <c r="AM48" i="23"/>
  <c r="AC5" i="5"/>
  <c r="N10" i="5"/>
  <c r="H7" i="5"/>
  <c r="Q9" i="5"/>
  <c r="Q7" i="5"/>
  <c r="N15" i="5"/>
  <c r="H16" i="5"/>
  <c r="Z16" i="5"/>
  <c r="K16" i="5"/>
  <c r="AI10" i="5"/>
  <c r="W13" i="5"/>
  <c r="AL7" i="5"/>
  <c r="W7" i="5"/>
  <c r="K17" i="5"/>
  <c r="T15" i="5"/>
  <c r="Z14" i="5"/>
  <c r="Q13" i="5"/>
  <c r="AM45" i="23"/>
  <c r="AC3" i="5"/>
  <c r="N3" i="5"/>
  <c r="AM41" i="23"/>
  <c r="Z12" i="5"/>
  <c r="K12" i="5"/>
  <c r="AC11" i="5"/>
  <c r="H8" i="5"/>
  <c r="K13" i="5"/>
  <c r="AF3" i="5"/>
  <c r="AC6" i="5"/>
  <c r="AI17" i="5"/>
  <c r="W3" i="5"/>
  <c r="AF16" i="5"/>
  <c r="H9" i="5"/>
  <c r="H6" i="5"/>
  <c r="Q17" i="5"/>
  <c r="N5" i="5"/>
  <c r="K7" i="5"/>
  <c r="K15" i="5"/>
  <c r="Q14" i="5"/>
  <c r="T7" i="5"/>
  <c r="AI12" i="5"/>
  <c r="W11" i="5"/>
  <c r="H3" i="5"/>
  <c r="AM46" i="23"/>
  <c r="Q53" i="5"/>
  <c r="Q10" i="5"/>
  <c r="AL9" i="5"/>
  <c r="Z17" i="5"/>
  <c r="T8" i="5"/>
  <c r="T16" i="5"/>
  <c r="AL3" i="5"/>
  <c r="AM40" i="23"/>
  <c r="H5" i="5"/>
  <c r="K6" i="5"/>
  <c r="AM42" i="23"/>
  <c r="W10" i="5"/>
  <c r="AI11" i="5"/>
  <c r="Q16" i="5"/>
  <c r="K53" i="5"/>
  <c r="Z13" i="5"/>
  <c r="AL5" i="5"/>
  <c r="T5" i="5"/>
  <c r="AI15" i="5"/>
  <c r="N9" i="5"/>
  <c r="T13" i="5"/>
  <c r="K10" i="5"/>
  <c r="AF14" i="5"/>
  <c r="W14" i="5"/>
  <c r="Z10" i="5"/>
  <c r="N17" i="5"/>
  <c r="H12" i="5"/>
  <c r="K11" i="5"/>
  <c r="AL14" i="5"/>
  <c r="AC16" i="5"/>
  <c r="T6" i="5"/>
  <c r="Z5" i="5"/>
  <c r="AL6" i="5"/>
  <c r="AI5" i="5"/>
  <c r="Z15" i="5"/>
  <c r="N11" i="5"/>
  <c r="AL16" i="5"/>
  <c r="AL13" i="5"/>
  <c r="AF17" i="5"/>
  <c r="Q11" i="5"/>
  <c r="AF12" i="5"/>
  <c r="Q12" i="5"/>
  <c r="Z3" i="5"/>
  <c r="AI13" i="5"/>
  <c r="AL15" i="5"/>
  <c r="T53" i="5"/>
  <c r="N8" i="5"/>
  <c r="W5" i="5"/>
  <c r="K5" i="5"/>
  <c r="Z11" i="5"/>
  <c r="W15" i="5"/>
  <c r="AL11" i="5"/>
  <c r="H13" i="5"/>
  <c r="H10" i="5"/>
  <c r="AF13" i="5"/>
  <c r="N13" i="5"/>
  <c r="AL8" i="5"/>
  <c r="AI8" i="5"/>
  <c r="Q6" i="5"/>
  <c r="AC7" i="5"/>
  <c r="Q3" i="5"/>
  <c r="W17" i="5"/>
  <c r="AR8" i="42" l="1"/>
  <c r="AR10" i="42"/>
  <c r="AN12" i="42"/>
  <c r="AO13" i="42"/>
  <c r="AR6" i="42"/>
  <c r="AQ14" i="42"/>
  <c r="AQ8" i="42"/>
  <c r="AO10" i="42"/>
  <c r="AO8" i="42"/>
  <c r="AR17" i="42"/>
  <c r="AO15" i="42"/>
  <c r="AQ6" i="42"/>
  <c r="AQ11" i="42"/>
  <c r="AO16" i="42"/>
  <c r="AN15" i="42"/>
  <c r="AR12" i="42"/>
  <c r="AR7" i="42"/>
  <c r="AR11" i="42"/>
  <c r="AP7" i="42"/>
  <c r="AQ10" i="42"/>
  <c r="AQ17" i="42"/>
  <c r="AQ13" i="42"/>
  <c r="AQ12" i="42"/>
  <c r="AR16" i="42"/>
  <c r="AP6" i="42"/>
  <c r="AO7" i="42"/>
  <c r="AN6" i="42"/>
  <c r="AN10" i="42"/>
  <c r="AP8" i="42"/>
  <c r="AN7" i="42"/>
  <c r="AP10" i="42"/>
  <c r="AO11" i="42"/>
  <c r="AQ9" i="42"/>
  <c r="AN13" i="42"/>
  <c r="AN14" i="42"/>
  <c r="AR14" i="42"/>
  <c r="AP12" i="42"/>
  <c r="AO14" i="42"/>
  <c r="AP11" i="42"/>
  <c r="AP14" i="42"/>
  <c r="AO9" i="42"/>
  <c r="AN11" i="42"/>
  <c r="AP9" i="42"/>
  <c r="AR13" i="42"/>
  <c r="AN9" i="42"/>
  <c r="AN17" i="42"/>
  <c r="AP16" i="42"/>
  <c r="AP13" i="42"/>
  <c r="AQ7" i="42"/>
  <c r="AO17" i="42"/>
  <c r="AP17" i="42"/>
  <c r="AR9" i="42"/>
  <c r="AN8" i="42"/>
  <c r="AQ16" i="42"/>
  <c r="AN16" i="42"/>
  <c r="AO6" i="42"/>
  <c r="AO12" i="42"/>
  <c r="AQ15" i="42"/>
  <c r="AP15" i="42"/>
  <c r="AR15" i="42"/>
  <c r="AP5" i="42"/>
  <c r="AN5" i="42"/>
  <c r="AR5" i="42"/>
  <c r="AQ5" i="42"/>
  <c r="AO5" i="42"/>
  <c r="G15" i="42"/>
  <c r="E14" i="42"/>
  <c r="O14" i="42"/>
  <c r="E13" i="42"/>
  <c r="H17" i="42"/>
  <c r="J16" i="42"/>
  <c r="N14" i="42"/>
  <c r="H15" i="42"/>
  <c r="K14" i="42"/>
  <c r="M14" i="42"/>
  <c r="I14" i="42"/>
  <c r="H14" i="42"/>
  <c r="F17" i="42"/>
  <c r="K16" i="42"/>
  <c r="F16" i="42"/>
  <c r="G14" i="42"/>
  <c r="H16" i="42"/>
  <c r="L13" i="42"/>
  <c r="N17" i="42"/>
  <c r="F15" i="42"/>
  <c r="M15" i="42"/>
  <c r="F14" i="42"/>
  <c r="G17" i="42"/>
  <c r="O15" i="42"/>
  <c r="E17" i="42"/>
  <c r="I13" i="42"/>
  <c r="L16" i="42"/>
  <c r="N15" i="42"/>
  <c r="E15" i="42"/>
  <c r="F13" i="42"/>
  <c r="J14" i="42"/>
  <c r="N16" i="42"/>
  <c r="O17" i="42"/>
  <c r="G16" i="42"/>
  <c r="I17" i="42"/>
  <c r="I15" i="42"/>
  <c r="L17" i="42"/>
  <c r="K15" i="42"/>
  <c r="L15" i="42"/>
  <c r="O13" i="42"/>
  <c r="M17" i="42"/>
  <c r="E16" i="42"/>
  <c r="K13" i="42"/>
  <c r="N13" i="42"/>
  <c r="O16" i="42"/>
  <c r="G13" i="42"/>
  <c r="J17" i="42"/>
  <c r="L14" i="42"/>
  <c r="H13" i="42"/>
  <c r="M16" i="42"/>
  <c r="J13" i="42"/>
  <c r="M13" i="42"/>
  <c r="I16" i="42"/>
  <c r="J15" i="42"/>
  <c r="K17" i="42"/>
  <c r="M12" i="42"/>
  <c r="O12" i="42"/>
  <c r="L12" i="42"/>
  <c r="E12" i="42"/>
  <c r="N12" i="42"/>
  <c r="J12" i="42"/>
  <c r="I12" i="42"/>
  <c r="G12" i="42"/>
  <c r="F12" i="42"/>
  <c r="H12" i="42"/>
  <c r="K12" i="42"/>
  <c r="H11" i="42"/>
  <c r="L11" i="42"/>
  <c r="N11" i="42"/>
  <c r="F11" i="42"/>
  <c r="O11" i="42"/>
  <c r="G11" i="42"/>
  <c r="E11" i="42"/>
  <c r="J11" i="42"/>
  <c r="M11" i="42"/>
  <c r="I11" i="42"/>
  <c r="K11" i="42"/>
  <c r="G10" i="42"/>
  <c r="H10" i="42"/>
  <c r="E10" i="42"/>
  <c r="M10" i="42"/>
  <c r="K10" i="42"/>
  <c r="F10" i="42"/>
  <c r="O10" i="42"/>
  <c r="I10" i="42"/>
  <c r="L10" i="42"/>
  <c r="N10" i="42"/>
  <c r="J10" i="42"/>
  <c r="J8" i="42"/>
  <c r="O8" i="42"/>
  <c r="H9" i="42"/>
  <c r="G8" i="42"/>
  <c r="E9" i="42"/>
  <c r="E8" i="42"/>
  <c r="I8" i="42"/>
  <c r="F8" i="42"/>
  <c r="M9" i="42"/>
  <c r="L9" i="42"/>
  <c r="M8" i="42"/>
  <c r="N8" i="42"/>
  <c r="H8" i="42"/>
  <c r="F9" i="42"/>
  <c r="N9" i="42"/>
  <c r="K8" i="42"/>
  <c r="G9" i="42"/>
  <c r="O9" i="42"/>
  <c r="J9" i="42"/>
  <c r="K9" i="42"/>
  <c r="L8" i="42"/>
  <c r="I9" i="42"/>
  <c r="K6" i="42"/>
  <c r="F7" i="42"/>
  <c r="O7" i="42"/>
  <c r="M6" i="42"/>
  <c r="N7" i="42"/>
  <c r="N6" i="42"/>
  <c r="I6" i="42"/>
  <c r="M7" i="42"/>
  <c r="H6" i="42"/>
  <c r="E7" i="42"/>
  <c r="G7" i="42"/>
  <c r="H7" i="42"/>
  <c r="F6" i="42"/>
  <c r="G6" i="42"/>
  <c r="O6" i="42"/>
  <c r="L7" i="42"/>
  <c r="L6" i="42"/>
  <c r="I7" i="42"/>
  <c r="K7" i="42"/>
  <c r="E6" i="42"/>
  <c r="J7" i="42"/>
  <c r="J6" i="42"/>
  <c r="K5" i="42"/>
  <c r="L5" i="42"/>
  <c r="I5" i="42"/>
  <c r="O5" i="42"/>
  <c r="G5" i="42"/>
  <c r="J5" i="42"/>
  <c r="M5" i="42"/>
  <c r="N5" i="42"/>
  <c r="E5" i="42"/>
  <c r="H5" i="42"/>
  <c r="F5" i="42"/>
  <c r="X17" i="5"/>
  <c r="I15" i="5"/>
  <c r="X9" i="5"/>
  <c r="X5" i="5"/>
  <c r="AG15" i="5"/>
  <c r="AM13" i="5"/>
  <c r="AA10" i="5"/>
  <c r="L8" i="5"/>
  <c r="O5" i="5"/>
  <c r="X16" i="5"/>
  <c r="U10" i="5"/>
  <c r="AA13" i="5"/>
  <c r="I10" i="5"/>
  <c r="AA14" i="5"/>
  <c r="AJ8" i="5"/>
  <c r="AM5" i="5"/>
  <c r="AJ17" i="5"/>
  <c r="O16" i="5"/>
  <c r="U14" i="5"/>
  <c r="O12" i="5"/>
  <c r="AM9" i="5"/>
  <c r="L15" i="5"/>
  <c r="O14" i="5"/>
  <c r="R13" i="5"/>
  <c r="I11" i="5"/>
  <c r="AG8" i="5"/>
  <c r="I7" i="5"/>
  <c r="AG11" i="5"/>
  <c r="AA6" i="5"/>
  <c r="AG16" i="5"/>
  <c r="AJ12" i="5"/>
  <c r="R9" i="5"/>
  <c r="U6" i="5"/>
  <c r="R17" i="5"/>
  <c r="AD14" i="5"/>
  <c r="AD11" i="5"/>
  <c r="AM17" i="5"/>
  <c r="AD15" i="5"/>
  <c r="R11" i="5"/>
  <c r="AD7" i="5"/>
  <c r="O17" i="5"/>
  <c r="U16" i="5"/>
  <c r="U12" i="5"/>
  <c r="L11" i="5"/>
  <c r="X7" i="5"/>
  <c r="AM16" i="5"/>
  <c r="R15" i="5"/>
  <c r="X13" i="5"/>
  <c r="AD17" i="5"/>
  <c r="AJ16" i="5"/>
  <c r="AJ15" i="5"/>
  <c r="I14" i="5"/>
  <c r="AM12" i="5"/>
  <c r="AD10" i="5"/>
  <c r="O8" i="5"/>
  <c r="AG12" i="5"/>
  <c r="L12" i="5"/>
  <c r="X11" i="5"/>
  <c r="AJ9" i="5"/>
  <c r="O9" i="5"/>
  <c r="AA8" i="5"/>
  <c r="AM6" i="5"/>
  <c r="R6" i="5"/>
  <c r="I5" i="5"/>
  <c r="L16" i="5"/>
  <c r="X15" i="5"/>
  <c r="AJ13" i="5"/>
  <c r="O13" i="5"/>
  <c r="AA12" i="5"/>
  <c r="AM10" i="5"/>
  <c r="R10" i="5"/>
  <c r="AD9" i="5"/>
  <c r="I8" i="5"/>
  <c r="U7" i="5"/>
  <c r="AG6" i="5"/>
  <c r="AG5" i="5"/>
  <c r="AL2" i="5"/>
  <c r="AA17" i="5"/>
  <c r="L17" i="5"/>
  <c r="AA16" i="5"/>
  <c r="AM14" i="5"/>
  <c r="R14" i="5"/>
  <c r="AD13" i="5"/>
  <c r="I12" i="5"/>
  <c r="U11" i="5"/>
  <c r="AG10" i="5"/>
  <c r="L9" i="5"/>
  <c r="X8" i="5"/>
  <c r="AJ7" i="5"/>
  <c r="O6" i="5"/>
  <c r="R5" i="5"/>
  <c r="AI2" i="5"/>
  <c r="I16" i="5"/>
  <c r="U15" i="5"/>
  <c r="AG14" i="5"/>
  <c r="L13" i="5"/>
  <c r="X12" i="5"/>
  <c r="AJ11" i="5"/>
  <c r="O10" i="5"/>
  <c r="AA9" i="5"/>
  <c r="AM8" i="5"/>
  <c r="R7" i="5"/>
  <c r="AD6" i="5"/>
  <c r="I6" i="5"/>
  <c r="AF2" i="5"/>
  <c r="U8" i="5"/>
  <c r="AG7" i="5"/>
  <c r="L7" i="5"/>
  <c r="AD5" i="5"/>
  <c r="T2" i="5"/>
  <c r="AG17" i="5"/>
  <c r="AD16" i="5"/>
  <c r="AM15" i="5"/>
  <c r="O15" i="5"/>
  <c r="X14" i="5"/>
  <c r="AG13" i="5"/>
  <c r="U13" i="5"/>
  <c r="AD12" i="5"/>
  <c r="R12" i="5"/>
  <c r="AA11" i="5"/>
  <c r="O11" i="5"/>
  <c r="AJ10" i="5"/>
  <c r="X10" i="5"/>
  <c r="L10" i="5"/>
  <c r="AG9" i="5"/>
  <c r="U9" i="5"/>
  <c r="I9" i="5"/>
  <c r="AD8" i="5"/>
  <c r="R8" i="5"/>
  <c r="AM7" i="5"/>
  <c r="AA7" i="5"/>
  <c r="O7" i="5"/>
  <c r="AJ6" i="5"/>
  <c r="X6" i="5"/>
  <c r="L6" i="5"/>
  <c r="AJ5" i="5"/>
  <c r="L5" i="5"/>
  <c r="U5" i="5"/>
  <c r="U17" i="5"/>
  <c r="I17" i="5"/>
  <c r="R16" i="5"/>
  <c r="AA15" i="5"/>
  <c r="AJ14" i="5"/>
  <c r="L14" i="5"/>
  <c r="I13" i="5"/>
  <c r="AM11" i="5"/>
  <c r="AA5" i="5"/>
  <c r="AM3" i="42"/>
  <c r="AN3" i="42"/>
  <c r="AP3" i="42"/>
  <c r="AO3" i="42"/>
  <c r="AR3" i="42"/>
  <c r="AQ3" i="42"/>
  <c r="AC2" i="5"/>
  <c r="Z2" i="5"/>
  <c r="W2" i="5"/>
  <c r="Q2" i="5"/>
  <c r="N2" i="5"/>
  <c r="K2" i="5"/>
  <c r="H2" i="5"/>
  <c r="BO38" i="22"/>
  <c r="BO46" i="22"/>
  <c r="BM136" i="22"/>
  <c r="BO40" i="22"/>
  <c r="BQ40" i="22"/>
  <c r="BQ45" i="22"/>
  <c r="BQ47" i="22"/>
  <c r="BQ44" i="22"/>
  <c r="BQ46" i="22"/>
  <c r="BO39" i="22"/>
  <c r="BQ42" i="22"/>
  <c r="BQ39" i="22"/>
  <c r="BM139" i="22"/>
  <c r="BO41" i="22"/>
  <c r="BQ24" i="22"/>
  <c r="BO47" i="22"/>
  <c r="BQ38" i="22"/>
  <c r="BQ43" i="22"/>
  <c r="BM135" i="22"/>
  <c r="BQ41" i="22"/>
  <c r="BO42" i="22"/>
  <c r="BM137" i="22"/>
  <c r="BO45" i="22"/>
  <c r="BM134" i="22"/>
  <c r="BQ20" i="22"/>
  <c r="BO44" i="22"/>
  <c r="BQ25" i="22"/>
  <c r="BO43" i="22"/>
  <c r="BM138" i="22"/>
  <c r="V5" i="5" l="1"/>
  <c r="T18" i="5" s="1"/>
  <c r="S5" i="5"/>
  <c r="Q18" i="5" s="1"/>
  <c r="M5" i="5"/>
  <c r="K18" i="5" s="1"/>
  <c r="AB5" i="5"/>
  <c r="Z18" i="5" s="1"/>
  <c r="Y5" i="5"/>
  <c r="W18" i="5" s="1"/>
  <c r="AH5" i="5"/>
  <c r="AF18" i="5" s="1"/>
  <c r="AK5" i="5"/>
  <c r="AI18" i="5" s="1"/>
  <c r="AE5" i="5"/>
  <c r="AC18" i="5" s="1"/>
  <c r="J5" i="5"/>
  <c r="H18" i="5" s="1"/>
  <c r="AN5" i="5"/>
  <c r="AL18" i="5" s="1"/>
  <c r="P5" i="5"/>
  <c r="N18" i="5" s="1"/>
  <c r="AR4" i="42"/>
  <c r="AR24" i="42" s="1"/>
  <c r="AR25" i="42" s="1"/>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N4" i="42" l="1"/>
  <c r="AO4" i="42"/>
  <c r="AO24" i="42" s="1"/>
  <c r="AO25" i="42" s="1"/>
  <c r="AQ4" i="42"/>
  <c r="AQ24" i="42" s="1"/>
  <c r="AQ25" i="42" s="1"/>
  <c r="AP4" i="42"/>
  <c r="AP24" i="42" s="1"/>
  <c r="AP25" i="42" s="1"/>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E23" i="5"/>
  <c r="F23" i="5"/>
  <c r="G23" i="5"/>
  <c r="AM41" i="18"/>
  <c r="AM43" i="18"/>
  <c r="AM47" i="18"/>
  <c r="AM45" i="18"/>
  <c r="AM46" i="18"/>
  <c r="AM44" i="18"/>
  <c r="AM38" i="18"/>
  <c r="AM42" i="18"/>
  <c r="AM40" i="18"/>
  <c r="AM39" i="18"/>
  <c r="L4" i="42" l="1"/>
  <c r="M4" i="42"/>
  <c r="M24" i="42" s="1"/>
  <c r="M25" i="42" s="1"/>
  <c r="I4" i="42"/>
  <c r="I24" i="42" s="1"/>
  <c r="I25" i="42" s="1"/>
  <c r="H4" i="42"/>
  <c r="F4" i="42"/>
  <c r="N4" i="42"/>
  <c r="N24" i="42" s="1"/>
  <c r="N25" i="42" s="1"/>
  <c r="AM4" i="42"/>
  <c r="K4" i="42"/>
  <c r="G4" i="42"/>
  <c r="E4" i="42"/>
  <c r="O4" i="42"/>
  <c r="O24" i="42" s="1"/>
  <c r="O25" i="42" s="1"/>
  <c r="J4" i="42"/>
  <c r="S17" i="23"/>
  <c r="AJ38" i="23"/>
  <c r="AI38" i="23"/>
  <c r="AH38" i="23"/>
  <c r="AG38" i="23"/>
  <c r="AF38" i="23"/>
  <c r="AE38" i="23"/>
  <c r="AD38" i="23"/>
  <c r="AC38" i="23"/>
  <c r="AB38" i="23"/>
  <c r="AA38" i="23"/>
  <c r="Z38" i="23"/>
  <c r="Y38" i="23"/>
  <c r="X38" i="23"/>
  <c r="AJ37" i="23"/>
  <c r="AI37" i="23"/>
  <c r="AH37" i="23"/>
  <c r="AG37" i="23"/>
  <c r="AF37" i="23"/>
  <c r="AE37" i="23"/>
  <c r="AD37" i="23"/>
  <c r="AC37" i="23"/>
  <c r="AB37" i="23"/>
  <c r="AA37" i="23"/>
  <c r="Z37" i="23"/>
  <c r="Y37" i="23"/>
  <c r="X37" i="23"/>
  <c r="AJ36" i="23"/>
  <c r="AI36" i="23"/>
  <c r="AH36" i="23"/>
  <c r="AG36" i="23"/>
  <c r="AF36" i="23"/>
  <c r="AE36" i="23"/>
  <c r="AD36" i="23"/>
  <c r="AC36" i="23"/>
  <c r="AB36" i="23"/>
  <c r="AA36" i="23"/>
  <c r="Z36" i="23"/>
  <c r="Y36" i="23"/>
  <c r="X36" i="23"/>
  <c r="AJ35" i="23"/>
  <c r="AI35" i="23"/>
  <c r="AH35" i="23"/>
  <c r="AG35" i="23"/>
  <c r="AF35" i="23"/>
  <c r="AE35" i="23"/>
  <c r="AD35" i="23"/>
  <c r="AC35" i="23"/>
  <c r="AB35" i="23"/>
  <c r="AA35" i="23"/>
  <c r="Z35" i="23"/>
  <c r="Y35" i="23"/>
  <c r="X35" i="23"/>
  <c r="AJ34" i="23"/>
  <c r="AI34" i="23"/>
  <c r="AH34" i="23"/>
  <c r="AG34" i="23"/>
  <c r="AF34" i="23"/>
  <c r="AE34" i="23"/>
  <c r="AD34" i="23"/>
  <c r="AC34" i="23"/>
  <c r="AB34" i="23"/>
  <c r="AA34" i="23"/>
  <c r="Z34" i="23"/>
  <c r="Y34" i="23"/>
  <c r="X34" i="23"/>
  <c r="AJ33" i="23"/>
  <c r="AI33" i="23"/>
  <c r="AH33" i="23"/>
  <c r="AG33" i="23"/>
  <c r="AF33" i="23"/>
  <c r="AE33" i="23"/>
  <c r="AD33" i="23"/>
  <c r="AC33" i="23"/>
  <c r="AB33" i="23"/>
  <c r="AA33" i="23"/>
  <c r="Z33" i="23"/>
  <c r="Y33" i="23"/>
  <c r="X33" i="23"/>
  <c r="AJ32" i="23"/>
  <c r="AI32" i="23"/>
  <c r="AH32" i="23"/>
  <c r="AG32" i="23"/>
  <c r="AF32" i="23"/>
  <c r="AE32" i="23"/>
  <c r="AD32" i="23"/>
  <c r="AC32" i="23"/>
  <c r="AB32" i="23"/>
  <c r="AA32" i="23"/>
  <c r="Z32" i="23"/>
  <c r="Y32" i="23"/>
  <c r="X32" i="23"/>
  <c r="AJ31" i="23"/>
  <c r="AI31" i="23"/>
  <c r="AH31" i="23"/>
  <c r="AG31" i="23"/>
  <c r="AF31" i="23"/>
  <c r="AE31" i="23"/>
  <c r="AD31" i="23"/>
  <c r="AC31" i="23"/>
  <c r="AB31" i="23"/>
  <c r="AA31" i="23"/>
  <c r="Z31" i="23"/>
  <c r="Y31" i="23"/>
  <c r="X31" i="23"/>
  <c r="AJ30" i="23"/>
  <c r="AI30" i="23"/>
  <c r="AH30" i="23"/>
  <c r="AG30" i="23"/>
  <c r="AF30" i="23"/>
  <c r="AE30" i="23"/>
  <c r="AD30" i="23"/>
  <c r="AC30" i="23"/>
  <c r="AB30" i="23"/>
  <c r="AA30" i="23"/>
  <c r="Z30" i="23"/>
  <c r="Y30" i="23"/>
  <c r="X30" i="23"/>
  <c r="AJ29" i="23"/>
  <c r="AI29" i="23"/>
  <c r="AH29" i="23"/>
  <c r="AG29" i="23"/>
  <c r="AF29" i="23"/>
  <c r="AE29" i="23"/>
  <c r="AD29" i="23"/>
  <c r="AC29" i="23"/>
  <c r="AB29" i="23"/>
  <c r="AA29" i="23"/>
  <c r="Z29" i="23"/>
  <c r="Y29" i="23"/>
  <c r="X29" i="23"/>
  <c r="AJ28" i="23"/>
  <c r="AI28" i="23"/>
  <c r="AH28" i="23"/>
  <c r="AG28" i="23"/>
  <c r="AF28" i="23"/>
  <c r="AE28" i="23"/>
  <c r="AD28" i="23"/>
  <c r="AC28" i="23"/>
  <c r="AB28" i="23"/>
  <c r="AA28" i="23"/>
  <c r="Z28" i="23"/>
  <c r="Y28" i="23"/>
  <c r="X28" i="23"/>
  <c r="AJ27" i="23"/>
  <c r="AI27" i="23"/>
  <c r="AH27" i="23"/>
  <c r="AG27" i="23"/>
  <c r="AF27" i="23"/>
  <c r="AE27" i="23"/>
  <c r="AD27" i="23"/>
  <c r="AC27" i="23"/>
  <c r="AB27" i="23"/>
  <c r="AA27" i="23"/>
  <c r="Z27" i="23"/>
  <c r="Y27" i="23"/>
  <c r="X27" i="23"/>
  <c r="AJ26" i="23"/>
  <c r="AI26" i="23"/>
  <c r="AH26" i="23"/>
  <c r="AG26" i="23"/>
  <c r="AF26" i="23"/>
  <c r="AE26" i="23"/>
  <c r="AD26" i="23"/>
  <c r="AC26" i="23"/>
  <c r="AB26" i="23"/>
  <c r="AA26" i="23"/>
  <c r="Z26" i="23"/>
  <c r="Y26" i="23"/>
  <c r="X26" i="23"/>
  <c r="AJ25" i="23"/>
  <c r="AI25" i="23"/>
  <c r="AH25" i="23"/>
  <c r="AG25" i="23"/>
  <c r="AF25" i="23"/>
  <c r="AE25" i="23"/>
  <c r="AD25" i="23"/>
  <c r="AC25" i="23"/>
  <c r="AB25" i="23"/>
  <c r="AA25" i="23"/>
  <c r="Z25" i="23"/>
  <c r="Y25" i="23"/>
  <c r="X25" i="23"/>
  <c r="AJ24" i="23"/>
  <c r="AI24" i="23"/>
  <c r="AH24" i="23"/>
  <c r="AG24" i="23"/>
  <c r="AF24" i="23"/>
  <c r="AE24" i="23"/>
  <c r="AD24" i="23"/>
  <c r="AC24" i="23"/>
  <c r="AB24" i="23"/>
  <c r="AA24" i="23"/>
  <c r="Z24" i="23"/>
  <c r="Y24" i="23"/>
  <c r="X24" i="23"/>
  <c r="AJ23" i="23"/>
  <c r="AI23" i="23"/>
  <c r="AH23" i="23"/>
  <c r="AG23" i="23"/>
  <c r="AF23" i="23"/>
  <c r="AE23" i="23"/>
  <c r="AD23" i="23"/>
  <c r="AC23" i="23"/>
  <c r="AB23" i="23"/>
  <c r="AA23" i="23"/>
  <c r="Z23" i="23"/>
  <c r="Y23" i="23"/>
  <c r="X23" i="23"/>
  <c r="AJ22" i="23"/>
  <c r="AI22" i="23"/>
  <c r="AH22" i="23"/>
  <c r="AG22" i="23"/>
  <c r="AF22" i="23"/>
  <c r="AE22" i="23"/>
  <c r="AD22" i="23"/>
  <c r="AC22" i="23"/>
  <c r="AB22" i="23"/>
  <c r="AA22" i="23"/>
  <c r="Z22" i="23"/>
  <c r="Y22" i="23"/>
  <c r="X22" i="23"/>
  <c r="AJ21" i="23"/>
  <c r="AI21" i="23"/>
  <c r="AH21" i="23"/>
  <c r="AG21" i="23"/>
  <c r="AF21" i="23"/>
  <c r="AE21" i="23"/>
  <c r="AD21" i="23"/>
  <c r="AC21" i="23"/>
  <c r="AB21" i="23"/>
  <c r="AA21" i="23"/>
  <c r="Z21" i="23"/>
  <c r="Y21" i="23"/>
  <c r="X21" i="23"/>
  <c r="AJ20" i="23"/>
  <c r="AI20" i="23"/>
  <c r="AH20" i="23"/>
  <c r="AG20" i="23"/>
  <c r="AF20" i="23"/>
  <c r="AE20" i="23"/>
  <c r="AD20" i="23"/>
  <c r="AC20" i="23"/>
  <c r="AB20" i="23"/>
  <c r="AA20" i="23"/>
  <c r="Z20" i="23"/>
  <c r="Y20" i="23"/>
  <c r="X20" i="23"/>
  <c r="AJ19" i="23"/>
  <c r="AI19" i="23"/>
  <c r="AH19" i="23"/>
  <c r="AG19" i="23"/>
  <c r="AF19" i="23"/>
  <c r="AE19" i="23"/>
  <c r="AD19" i="23"/>
  <c r="AC19" i="23"/>
  <c r="AB19" i="23"/>
  <c r="AA19" i="23"/>
  <c r="Z19" i="23"/>
  <c r="Y19" i="23"/>
  <c r="X19" i="23"/>
  <c r="AJ18" i="23"/>
  <c r="AI18" i="23"/>
  <c r="AH18" i="23"/>
  <c r="AG18" i="23"/>
  <c r="AF18" i="23"/>
  <c r="AE18" i="23"/>
  <c r="AD18" i="23"/>
  <c r="AC18" i="23"/>
  <c r="AB18" i="23"/>
  <c r="AA18" i="23"/>
  <c r="Z18" i="23"/>
  <c r="Y18" i="23"/>
  <c r="X18" i="23"/>
  <c r="S18" i="23"/>
  <c r="AJ17" i="23"/>
  <c r="AI17" i="23"/>
  <c r="AH17" i="23"/>
  <c r="AG17" i="23"/>
  <c r="AF17" i="23"/>
  <c r="AE17" i="23"/>
  <c r="AD17" i="23"/>
  <c r="AC17" i="23"/>
  <c r="AB17" i="23"/>
  <c r="AA17" i="23"/>
  <c r="Z17" i="23"/>
  <c r="Y17" i="23"/>
  <c r="X17" i="23"/>
  <c r="AJ16" i="23"/>
  <c r="AI16" i="23"/>
  <c r="AH16" i="23"/>
  <c r="AG16" i="23"/>
  <c r="AF16" i="23"/>
  <c r="AE16" i="23"/>
  <c r="AD16" i="23"/>
  <c r="AC16" i="23"/>
  <c r="AB16" i="23"/>
  <c r="AA16" i="23"/>
  <c r="Z16" i="23"/>
  <c r="Y16" i="23"/>
  <c r="X16" i="23"/>
  <c r="S16" i="23"/>
  <c r="AJ15" i="23"/>
  <c r="AI15" i="23"/>
  <c r="AH15" i="23"/>
  <c r="AG15" i="23"/>
  <c r="AF15" i="23"/>
  <c r="AE15" i="23"/>
  <c r="AD15" i="23"/>
  <c r="AC15" i="23"/>
  <c r="AB15" i="23"/>
  <c r="AA15" i="23"/>
  <c r="Z15" i="23"/>
  <c r="Y15" i="23"/>
  <c r="X15" i="23"/>
  <c r="AJ14" i="23"/>
  <c r="AI14" i="23"/>
  <c r="AH14" i="23"/>
  <c r="AG14" i="23"/>
  <c r="AF14" i="23"/>
  <c r="AE14" i="23"/>
  <c r="AD14" i="23"/>
  <c r="AC14" i="23"/>
  <c r="AB14" i="23"/>
  <c r="AA14" i="23"/>
  <c r="Z14" i="23"/>
  <c r="Y14" i="23"/>
  <c r="X14" i="23"/>
  <c r="AJ13" i="23"/>
  <c r="AI13" i="23"/>
  <c r="AH13" i="23"/>
  <c r="AG13" i="23"/>
  <c r="AF13" i="23"/>
  <c r="AE13" i="23"/>
  <c r="AD13" i="23"/>
  <c r="AC13" i="23"/>
  <c r="AB13" i="23"/>
  <c r="AA13" i="23"/>
  <c r="Z13" i="23"/>
  <c r="Y13" i="23"/>
  <c r="X13" i="23"/>
  <c r="AJ12" i="23"/>
  <c r="AI12" i="23"/>
  <c r="AH12" i="23"/>
  <c r="AG12" i="23"/>
  <c r="AF12" i="23"/>
  <c r="AE12" i="23"/>
  <c r="AD12" i="23"/>
  <c r="AC12" i="23"/>
  <c r="AB12" i="23"/>
  <c r="AA12" i="23"/>
  <c r="Z12" i="23"/>
  <c r="Y12" i="23"/>
  <c r="X12" i="23"/>
  <c r="AJ11" i="23"/>
  <c r="AI11" i="23"/>
  <c r="AH11" i="23"/>
  <c r="AG11" i="23"/>
  <c r="AF11" i="23"/>
  <c r="AE11" i="23"/>
  <c r="AD11" i="23"/>
  <c r="AC11" i="23"/>
  <c r="AB11" i="23"/>
  <c r="AA11" i="23"/>
  <c r="Z11" i="23"/>
  <c r="Y11" i="23"/>
  <c r="X11" i="23"/>
  <c r="S11" i="23"/>
  <c r="AJ10" i="23"/>
  <c r="AI10" i="23"/>
  <c r="AH10" i="23"/>
  <c r="AG10" i="23"/>
  <c r="AF10" i="23"/>
  <c r="AE10" i="23"/>
  <c r="AD10" i="23"/>
  <c r="AC10" i="23"/>
  <c r="AB10" i="23"/>
  <c r="AA10" i="23"/>
  <c r="Z10" i="23"/>
  <c r="Y10" i="23"/>
  <c r="X10" i="23"/>
  <c r="AJ9" i="23"/>
  <c r="AI9" i="23"/>
  <c r="AH9" i="23"/>
  <c r="AG9" i="23"/>
  <c r="AF9" i="23"/>
  <c r="AE9" i="23"/>
  <c r="AD9" i="23"/>
  <c r="AC9" i="23"/>
  <c r="AB9" i="23"/>
  <c r="AA9" i="23"/>
  <c r="Z9" i="23"/>
  <c r="Y9" i="23"/>
  <c r="X9" i="23"/>
  <c r="S9" i="23"/>
  <c r="AM7" i="23"/>
  <c r="S33" i="22"/>
  <c r="T33" i="22" s="1"/>
  <c r="T45" i="22"/>
  <c r="S42" i="22"/>
  <c r="T42" i="22" s="1"/>
  <c r="S40" i="22"/>
  <c r="T40" i="22" s="1"/>
  <c r="S35" i="22"/>
  <c r="BQ30" i="22"/>
  <c r="BM104" i="22"/>
  <c r="BM178" i="22"/>
  <c r="BM61" i="22"/>
  <c r="BM93" i="22"/>
  <c r="BM171" i="22"/>
  <c r="BM52" i="22"/>
  <c r="BM66" i="22"/>
  <c r="BM144" i="22"/>
  <c r="BM179" i="22"/>
  <c r="BM48" i="22"/>
  <c r="BM124" i="22"/>
  <c r="BM145" i="22"/>
  <c r="BM44" i="22"/>
  <c r="BM40" i="22"/>
  <c r="BM21" i="22"/>
  <c r="BM159" i="22"/>
  <c r="BM167" i="22"/>
  <c r="BM14" i="22"/>
  <c r="AM9" i="23"/>
  <c r="BM10" i="22"/>
  <c r="BM25" i="22"/>
  <c r="BM185" i="22"/>
  <c r="BM99" i="22"/>
  <c r="BM105" i="22"/>
  <c r="BM118" i="22"/>
  <c r="BM34" i="22"/>
  <c r="BM54" i="22"/>
  <c r="AM16" i="23"/>
  <c r="BQ35" i="22"/>
  <c r="AM28" i="23"/>
  <c r="E63" i="5"/>
  <c r="BQ17" i="22"/>
  <c r="BQ21" i="22"/>
  <c r="BM150" i="22"/>
  <c r="BM64" i="22"/>
  <c r="BQ13" i="22"/>
  <c r="E56" i="5"/>
  <c r="AM37" i="23"/>
  <c r="E64" i="5"/>
  <c r="BQ32" i="22"/>
  <c r="BQ16" i="22"/>
  <c r="BM51" i="22"/>
  <c r="AM30" i="23"/>
  <c r="E58" i="5"/>
  <c r="BM153" i="22"/>
  <c r="BM19" i="22"/>
  <c r="BM15" i="22"/>
  <c r="AM21" i="23"/>
  <c r="BM120" i="22"/>
  <c r="BM74" i="22"/>
  <c r="BM26" i="22"/>
  <c r="BM151" i="22"/>
  <c r="AM25" i="23"/>
  <c r="BM110" i="22"/>
  <c r="BM183" i="22"/>
  <c r="BM65" i="22"/>
  <c r="AM18" i="23"/>
  <c r="BM8" i="22"/>
  <c r="BM55" i="22"/>
  <c r="BQ27" i="22"/>
  <c r="BQ12" i="22"/>
  <c r="BQ31" i="22"/>
  <c r="BM87" i="22"/>
  <c r="BM125" i="22"/>
  <c r="BM75" i="22"/>
  <c r="BQ26" i="22"/>
  <c r="BM86" i="22"/>
  <c r="BM168" i="22"/>
  <c r="BM59" i="22"/>
  <c r="BM149" i="22"/>
  <c r="BM163" i="22"/>
  <c r="BM162" i="22"/>
  <c r="BM88" i="22"/>
  <c r="BM128" i="22"/>
  <c r="BM172" i="22"/>
  <c r="BM12" i="22"/>
  <c r="BM100" i="22"/>
  <c r="BM79" i="22"/>
  <c r="E68" i="5"/>
  <c r="AM36" i="23"/>
  <c r="AM35" i="23"/>
  <c r="BM181" i="22"/>
  <c r="BM94" i="22"/>
  <c r="BM132" i="22"/>
  <c r="BQ19" i="22"/>
  <c r="BM24" i="22"/>
  <c r="BM113" i="22"/>
  <c r="BM29" i="22"/>
  <c r="BM41" i="22"/>
  <c r="BQ22" i="22"/>
  <c r="BM30" i="22"/>
  <c r="BQ37" i="22"/>
  <c r="BM119" i="22"/>
  <c r="BM46" i="22"/>
  <c r="BM107" i="22"/>
  <c r="BM95" i="22"/>
  <c r="BM69" i="22"/>
  <c r="BM82" i="22"/>
  <c r="AM15" i="23"/>
  <c r="BM49" i="22"/>
  <c r="BM56" i="22"/>
  <c r="BM122" i="22"/>
  <c r="BM17" i="22"/>
  <c r="BM72" i="22"/>
  <c r="BQ28" i="22"/>
  <c r="BQ29" i="22"/>
  <c r="AM14" i="23"/>
  <c r="BM184" i="22"/>
  <c r="BM42" i="22"/>
  <c r="BM89" i="22"/>
  <c r="BM158" i="22"/>
  <c r="BM102" i="22"/>
  <c r="AM33" i="23"/>
  <c r="AM19" i="23"/>
  <c r="BM33" i="22"/>
  <c r="BQ11" i="22"/>
  <c r="BM73" i="22"/>
  <c r="BM129" i="22"/>
  <c r="BM63" i="22"/>
  <c r="BM83" i="22"/>
  <c r="E65" i="5"/>
  <c r="BQ8" i="22"/>
  <c r="BM187" i="22"/>
  <c r="BM90" i="22"/>
  <c r="BM170" i="22"/>
  <c r="BM133" i="22"/>
  <c r="AM10" i="23"/>
  <c r="BM28" i="22"/>
  <c r="AM11" i="23"/>
  <c r="AM24" i="23"/>
  <c r="BM97" i="22"/>
  <c r="BM50" i="22"/>
  <c r="BM43" i="22"/>
  <c r="BM154" i="22"/>
  <c r="BM70" i="22"/>
  <c r="BM71" i="22"/>
  <c r="BM160" i="22"/>
  <c r="BM27" i="22"/>
  <c r="BM98" i="22"/>
  <c r="AM8" i="18"/>
  <c r="BM126" i="22"/>
  <c r="BQ23" i="22"/>
  <c r="AM22" i="23"/>
  <c r="AM31" i="23"/>
  <c r="BQ33" i="22"/>
  <c r="BM20" i="22"/>
  <c r="BM84" i="22"/>
  <c r="BM57" i="22"/>
  <c r="BM103" i="22"/>
  <c r="BM80" i="22"/>
  <c r="BM112" i="22"/>
  <c r="BM121" i="22"/>
  <c r="BM130" i="22"/>
  <c r="BQ15" i="22"/>
  <c r="BM140" i="22"/>
  <c r="BM173" i="22"/>
  <c r="BQ36" i="22"/>
  <c r="BM117" i="22"/>
  <c r="AM12" i="23"/>
  <c r="BM13" i="22"/>
  <c r="BM115" i="22"/>
  <c r="BM31" i="22"/>
  <c r="BM91" i="22"/>
  <c r="BM182" i="22"/>
  <c r="BM109" i="22"/>
  <c r="BM106" i="22"/>
  <c r="BM165" i="22"/>
  <c r="BQ9" i="22"/>
  <c r="BM156" i="22"/>
  <c r="BM81" i="22"/>
  <c r="BM161" i="22"/>
  <c r="BM78" i="22"/>
  <c r="BM58" i="22"/>
  <c r="BM169" i="22"/>
  <c r="BM96" i="22"/>
  <c r="BM77" i="22"/>
  <c r="BM111" i="22"/>
  <c r="BM166" i="22"/>
  <c r="BM127" i="22"/>
  <c r="BM175" i="22"/>
  <c r="BQ10" i="22"/>
  <c r="AM32" i="23"/>
  <c r="BQ14" i="22"/>
  <c r="BM142" i="22"/>
  <c r="BM60" i="22"/>
  <c r="BM22" i="22"/>
  <c r="BM68" i="22"/>
  <c r="BM53" i="22"/>
  <c r="BM16" i="22"/>
  <c r="BM176" i="22"/>
  <c r="BM141" i="22"/>
  <c r="AM13" i="23"/>
  <c r="AM29" i="23"/>
  <c r="BM101" i="22"/>
  <c r="BM36" i="22"/>
  <c r="BM157" i="22"/>
  <c r="BM177" i="22"/>
  <c r="BM18" i="22"/>
  <c r="BM47" i="22"/>
  <c r="AM23" i="23"/>
  <c r="AM34" i="23"/>
  <c r="BM37" i="22"/>
  <c r="BM9" i="22"/>
  <c r="BM114" i="22"/>
  <c r="BM35" i="22"/>
  <c r="BM11" i="22"/>
  <c r="BQ34" i="22"/>
  <c r="BM152" i="22"/>
  <c r="BM108" i="22"/>
  <c r="BM186" i="22"/>
  <c r="BM62" i="22"/>
  <c r="BM123" i="22"/>
  <c r="BM67" i="22"/>
  <c r="BM143" i="22"/>
  <c r="BM39" i="22"/>
  <c r="BM147" i="22"/>
  <c r="BM164" i="22"/>
  <c r="AM27" i="23"/>
  <c r="BM174" i="22"/>
  <c r="BM38" i="22"/>
  <c r="BM146" i="22"/>
  <c r="BM148" i="22"/>
  <c r="BM23" i="22"/>
  <c r="AM26" i="23"/>
  <c r="BM155" i="22"/>
  <c r="BM45" i="22"/>
  <c r="AM17" i="23"/>
  <c r="BM32" i="22"/>
  <c r="BM180" i="22"/>
  <c r="BM85" i="22"/>
  <c r="BM116" i="22"/>
  <c r="AM20" i="23"/>
  <c r="BM92" i="22"/>
  <c r="BM76" i="22"/>
  <c r="AM38" i="23"/>
  <c r="BQ18" i="22"/>
  <c r="AM12" i="42" l="1"/>
  <c r="AM7" i="42"/>
  <c r="AM13" i="42"/>
  <c r="AM14" i="42"/>
  <c r="AM17" i="42"/>
  <c r="AM5" i="42"/>
  <c r="T21" i="23"/>
  <c r="L3" i="42"/>
  <c r="G3" i="42"/>
  <c r="O3" i="42"/>
  <c r="H3" i="42"/>
  <c r="E3" i="42"/>
  <c r="I3" i="42"/>
  <c r="J3" i="42"/>
  <c r="M3" i="42"/>
  <c r="N3" i="42"/>
  <c r="F3" i="42"/>
  <c r="K3" i="42"/>
  <c r="BT44" i="22"/>
  <c r="BR44" i="22" s="1"/>
  <c r="BS44" i="22" s="1"/>
  <c r="BT46" i="22"/>
  <c r="BR46" i="22" s="1"/>
  <c r="BS46" i="22" s="1"/>
  <c r="BT47" i="22"/>
  <c r="BR47" i="22" s="1"/>
  <c r="BS47" i="22" s="1"/>
  <c r="BT43" i="22"/>
  <c r="BR43" i="22" s="1"/>
  <c r="BS43" i="22" s="1"/>
  <c r="BT39" i="22"/>
  <c r="BR39" i="22" s="1"/>
  <c r="BS39" i="22" s="1"/>
  <c r="BT38" i="22"/>
  <c r="BR38" i="22" s="1"/>
  <c r="BS38" i="22" s="1"/>
  <c r="BT42" i="22"/>
  <c r="BR42" i="22" s="1"/>
  <c r="BS42" i="22" s="1"/>
  <c r="BT45" i="22"/>
  <c r="BR45" i="22" s="1"/>
  <c r="BS45" i="22" s="1"/>
  <c r="BT41" i="22"/>
  <c r="BR41" i="22" s="1"/>
  <c r="BS41" i="22" s="1"/>
  <c r="BT40" i="22"/>
  <c r="BR40" i="22" s="1"/>
  <c r="BS40" i="22" s="1"/>
  <c r="F64" i="5"/>
  <c r="T17" i="23"/>
  <c r="F63" i="5"/>
  <c r="F58" i="5"/>
  <c r="F68" i="5"/>
  <c r="F56" i="5"/>
  <c r="F65" i="5"/>
  <c r="T16" i="23"/>
  <c r="T11" i="23"/>
  <c r="T9" i="23"/>
  <c r="T18" i="23"/>
  <c r="S20" i="23"/>
  <c r="S12" i="23"/>
  <c r="S15" i="23"/>
  <c r="S19" i="23"/>
  <c r="S10" i="23"/>
  <c r="S14" i="23"/>
  <c r="S13" i="23"/>
  <c r="BT15" i="22"/>
  <c r="BT14" i="22"/>
  <c r="BT13" i="22"/>
  <c r="BT16" i="22"/>
  <c r="BT12" i="22"/>
  <c r="BT11" i="22"/>
  <c r="BT10" i="22"/>
  <c r="BT9" i="22"/>
  <c r="BT34" i="22"/>
  <c r="BR34" i="22" s="1"/>
  <c r="BS34" i="22" s="1"/>
  <c r="BT33" i="22"/>
  <c r="BT17" i="22"/>
  <c r="BR17" i="22" s="1"/>
  <c r="BS17" i="22" s="1"/>
  <c r="BT32" i="22"/>
  <c r="BR32" i="22" s="1"/>
  <c r="BS32" i="22" s="1"/>
  <c r="BT24" i="22"/>
  <c r="BT31" i="22"/>
  <c r="BR31" i="22" s="1"/>
  <c r="BS31" i="22" s="1"/>
  <c r="BT23" i="22"/>
  <c r="BR23" i="22" s="1"/>
  <c r="BS23" i="22" s="1"/>
  <c r="BT18" i="22"/>
  <c r="BR18" i="22" s="1"/>
  <c r="BS18" i="22" s="1"/>
  <c r="BT25" i="22"/>
  <c r="BT37" i="22"/>
  <c r="BT21" i="22"/>
  <c r="BR21" i="22" s="1"/>
  <c r="BS21" i="22" s="1"/>
  <c r="BT36" i="22"/>
  <c r="BR36" i="22" s="1"/>
  <c r="BS36" i="22" s="1"/>
  <c r="BT28" i="22"/>
  <c r="BR28" i="22" s="1"/>
  <c r="BS28" i="22" s="1"/>
  <c r="BT20" i="22"/>
  <c r="BR20" i="22" s="1"/>
  <c r="BS20" i="22" s="1"/>
  <c r="BT26" i="22"/>
  <c r="BR26" i="22" s="1"/>
  <c r="BS26" i="22" s="1"/>
  <c r="BT30" i="22"/>
  <c r="BR30" i="22" s="1"/>
  <c r="BS30" i="22" s="1"/>
  <c r="BT22" i="22"/>
  <c r="BR22" i="22" s="1"/>
  <c r="BS22" i="22" s="1"/>
  <c r="BT29" i="22"/>
  <c r="BR29" i="22" s="1"/>
  <c r="BS29" i="22" s="1"/>
  <c r="BT35" i="22"/>
  <c r="BR35" i="22" s="1"/>
  <c r="BS35" i="22" s="1"/>
  <c r="BT27" i="22"/>
  <c r="BR27" i="22" s="1"/>
  <c r="BS27" i="22" s="1"/>
  <c r="BT19" i="22"/>
  <c r="BR19" i="22" s="1"/>
  <c r="BS19" i="22" s="1"/>
  <c r="BT8" i="22"/>
  <c r="BR8" i="22" s="1"/>
  <c r="BK37" i="22"/>
  <c r="BJ37" i="22"/>
  <c r="BI37" i="22"/>
  <c r="BH37" i="22"/>
  <c r="BG37" i="22"/>
  <c r="BF37" i="22"/>
  <c r="BE37" i="22"/>
  <c r="BD37" i="22"/>
  <c r="BC37" i="22"/>
  <c r="BB37" i="22"/>
  <c r="BA37" i="22"/>
  <c r="AZ37" i="22"/>
  <c r="AY37" i="22"/>
  <c r="BK36" i="22"/>
  <c r="BJ36" i="22"/>
  <c r="BI36" i="22"/>
  <c r="BH36" i="22"/>
  <c r="BG36" i="22"/>
  <c r="BF36" i="22"/>
  <c r="BE36" i="22"/>
  <c r="BD36" i="22"/>
  <c r="BC36" i="22"/>
  <c r="BB36" i="22"/>
  <c r="BA36" i="22"/>
  <c r="AZ36" i="22"/>
  <c r="AY36" i="22"/>
  <c r="BK35" i="22"/>
  <c r="BJ35" i="22"/>
  <c r="BI35" i="22"/>
  <c r="BH35" i="22"/>
  <c r="BG35" i="22"/>
  <c r="BF35" i="22"/>
  <c r="BE35" i="22"/>
  <c r="BD35" i="22"/>
  <c r="BC35" i="22"/>
  <c r="BB35" i="22"/>
  <c r="BA35" i="22"/>
  <c r="AZ35" i="22"/>
  <c r="AY35" i="22"/>
  <c r="BK34" i="22"/>
  <c r="BJ34" i="22"/>
  <c r="BI34" i="22"/>
  <c r="BH34" i="22"/>
  <c r="BG34" i="22"/>
  <c r="BF34" i="22"/>
  <c r="BE34" i="22"/>
  <c r="BD34" i="22"/>
  <c r="BC34" i="22"/>
  <c r="BB34" i="22"/>
  <c r="BA34" i="22"/>
  <c r="AZ34" i="22"/>
  <c r="AY34" i="22"/>
  <c r="BK33" i="22"/>
  <c r="BJ33" i="22"/>
  <c r="BI33" i="22"/>
  <c r="BH33" i="22"/>
  <c r="BG33" i="22"/>
  <c r="BF33" i="22"/>
  <c r="BE33" i="22"/>
  <c r="BD33" i="22"/>
  <c r="BC33" i="22"/>
  <c r="BB33" i="22"/>
  <c r="BA33" i="22"/>
  <c r="AZ33" i="22"/>
  <c r="AY33" i="22"/>
  <c r="BK32" i="22"/>
  <c r="BJ32" i="22"/>
  <c r="BI32" i="22"/>
  <c r="BH32" i="22"/>
  <c r="BG32" i="22"/>
  <c r="BF32" i="22"/>
  <c r="BE32" i="22"/>
  <c r="BD32" i="22"/>
  <c r="BC32" i="22"/>
  <c r="BB32" i="22"/>
  <c r="BA32" i="22"/>
  <c r="AZ32" i="22"/>
  <c r="AY32" i="22"/>
  <c r="BK31" i="22"/>
  <c r="BJ31" i="22"/>
  <c r="BI31" i="22"/>
  <c r="BH31" i="22"/>
  <c r="BG31" i="22"/>
  <c r="BF31" i="22"/>
  <c r="BE31" i="22"/>
  <c r="BD31" i="22"/>
  <c r="BC31" i="22"/>
  <c r="BB31" i="22"/>
  <c r="BA31" i="22"/>
  <c r="AZ31" i="22"/>
  <c r="AY31" i="22"/>
  <c r="BK30" i="22"/>
  <c r="BJ30" i="22"/>
  <c r="BI30" i="22"/>
  <c r="BH30" i="22"/>
  <c r="BG30" i="22"/>
  <c r="BF30" i="22"/>
  <c r="BE30" i="22"/>
  <c r="BD30" i="22"/>
  <c r="BC30" i="22"/>
  <c r="BB30" i="22"/>
  <c r="BA30" i="22"/>
  <c r="AZ30" i="22"/>
  <c r="AY30" i="22"/>
  <c r="BK29" i="22"/>
  <c r="BJ29" i="22"/>
  <c r="BI29" i="22"/>
  <c r="BH29" i="22"/>
  <c r="BG29" i="22"/>
  <c r="BF29" i="22"/>
  <c r="BE29" i="22"/>
  <c r="BD29" i="22"/>
  <c r="BC29" i="22"/>
  <c r="BB29" i="22"/>
  <c r="BA29" i="22"/>
  <c r="AZ29" i="22"/>
  <c r="AY29" i="22"/>
  <c r="BK28" i="22"/>
  <c r="BJ28" i="22"/>
  <c r="BI28" i="22"/>
  <c r="BH28" i="22"/>
  <c r="BG28" i="22"/>
  <c r="BF28" i="22"/>
  <c r="BE28" i="22"/>
  <c r="BD28" i="22"/>
  <c r="BC28" i="22"/>
  <c r="BB28" i="22"/>
  <c r="BA28" i="22"/>
  <c r="AZ28" i="22"/>
  <c r="AY28" i="22"/>
  <c r="BK27" i="22"/>
  <c r="BJ27" i="22"/>
  <c r="BI27" i="22"/>
  <c r="BH27" i="22"/>
  <c r="BG27" i="22"/>
  <c r="BF27" i="22"/>
  <c r="BE27" i="22"/>
  <c r="BD27" i="22"/>
  <c r="BC27" i="22"/>
  <c r="BB27" i="22"/>
  <c r="BA27" i="22"/>
  <c r="AZ27" i="22"/>
  <c r="AY27" i="22"/>
  <c r="BK26" i="22"/>
  <c r="BJ26" i="22"/>
  <c r="BI26" i="22"/>
  <c r="BH26" i="22"/>
  <c r="BG26" i="22"/>
  <c r="BF26" i="22"/>
  <c r="BE26" i="22"/>
  <c r="BD26" i="22"/>
  <c r="BC26" i="22"/>
  <c r="BB26" i="22"/>
  <c r="BA26" i="22"/>
  <c r="AZ26" i="22"/>
  <c r="AY26" i="22"/>
  <c r="BK25" i="22"/>
  <c r="BJ25" i="22"/>
  <c r="BI25" i="22"/>
  <c r="BH25" i="22"/>
  <c r="BG25" i="22"/>
  <c r="BF25" i="22"/>
  <c r="BE25" i="22"/>
  <c r="BD25" i="22"/>
  <c r="BC25" i="22"/>
  <c r="BB25" i="22"/>
  <c r="BA25" i="22"/>
  <c r="AZ25" i="22"/>
  <c r="AY25" i="22"/>
  <c r="BK24" i="22"/>
  <c r="BJ24" i="22"/>
  <c r="BI24" i="22"/>
  <c r="BH24" i="22"/>
  <c r="BG24" i="22"/>
  <c r="BF24" i="22"/>
  <c r="BE24" i="22"/>
  <c r="BD24" i="22"/>
  <c r="BC24" i="22"/>
  <c r="BB24" i="22"/>
  <c r="BA24" i="22"/>
  <c r="AZ24" i="22"/>
  <c r="AY24" i="22"/>
  <c r="BK23" i="22"/>
  <c r="BJ23" i="22"/>
  <c r="BI23" i="22"/>
  <c r="BH23" i="22"/>
  <c r="BG23" i="22"/>
  <c r="BF23" i="22"/>
  <c r="BE23" i="22"/>
  <c r="BD23" i="22"/>
  <c r="BC23" i="22"/>
  <c r="BB23" i="22"/>
  <c r="BA23" i="22"/>
  <c r="AZ23" i="22"/>
  <c r="AY23" i="22"/>
  <c r="BK22" i="22"/>
  <c r="BJ22" i="22"/>
  <c r="BI22" i="22"/>
  <c r="BH22" i="22"/>
  <c r="BG22" i="22"/>
  <c r="BF22" i="22"/>
  <c r="BE22" i="22"/>
  <c r="BD22" i="22"/>
  <c r="BC22" i="22"/>
  <c r="BB22" i="22"/>
  <c r="BA22" i="22"/>
  <c r="AZ22" i="22"/>
  <c r="AY22" i="22"/>
  <c r="BK21" i="22"/>
  <c r="BJ21" i="22"/>
  <c r="BI21" i="22"/>
  <c r="BH21" i="22"/>
  <c r="BG21" i="22"/>
  <c r="BF21" i="22"/>
  <c r="BE21" i="22"/>
  <c r="BD21" i="22"/>
  <c r="BC21" i="22"/>
  <c r="BB21" i="22"/>
  <c r="BA21" i="22"/>
  <c r="AZ21" i="22"/>
  <c r="AY21" i="22"/>
  <c r="BK20" i="22"/>
  <c r="BJ20" i="22"/>
  <c r="BI20" i="22"/>
  <c r="BH20" i="22"/>
  <c r="BG20" i="22"/>
  <c r="BF20" i="22"/>
  <c r="BE20" i="22"/>
  <c r="BD20" i="22"/>
  <c r="BC20" i="22"/>
  <c r="BB20" i="22"/>
  <c r="BA20" i="22"/>
  <c r="AZ20" i="22"/>
  <c r="AY20" i="22"/>
  <c r="BK19" i="22"/>
  <c r="BJ19" i="22"/>
  <c r="BI19" i="22"/>
  <c r="BH19" i="22"/>
  <c r="BG19" i="22"/>
  <c r="BF19" i="22"/>
  <c r="BE19" i="22"/>
  <c r="BD19" i="22"/>
  <c r="BC19" i="22"/>
  <c r="BB19" i="22"/>
  <c r="BA19" i="22"/>
  <c r="AZ19" i="22"/>
  <c r="AY19" i="22"/>
  <c r="BK18" i="22"/>
  <c r="BJ18" i="22"/>
  <c r="BI18" i="22"/>
  <c r="BH18" i="22"/>
  <c r="BG18" i="22"/>
  <c r="BF18" i="22"/>
  <c r="BE18" i="22"/>
  <c r="BD18" i="22"/>
  <c r="BC18" i="22"/>
  <c r="BB18" i="22"/>
  <c r="BA18" i="22"/>
  <c r="AZ18" i="22"/>
  <c r="AY18" i="22"/>
  <c r="BK17" i="22"/>
  <c r="BJ17" i="22"/>
  <c r="BI17" i="22"/>
  <c r="BH17" i="22"/>
  <c r="BG17" i="22"/>
  <c r="BF17" i="22"/>
  <c r="BE17" i="22"/>
  <c r="BD17" i="22"/>
  <c r="BC17" i="22"/>
  <c r="BB17" i="22"/>
  <c r="BA17" i="22"/>
  <c r="AZ17" i="22"/>
  <c r="AY17" i="22"/>
  <c r="BK16" i="22"/>
  <c r="BJ16" i="22"/>
  <c r="BI16" i="22"/>
  <c r="BH16" i="22"/>
  <c r="BG16" i="22"/>
  <c r="BF16" i="22"/>
  <c r="BE16" i="22"/>
  <c r="BD16" i="22"/>
  <c r="BC16" i="22"/>
  <c r="BB16" i="22"/>
  <c r="BA16" i="22"/>
  <c r="AZ16" i="22"/>
  <c r="AY16" i="22"/>
  <c r="BK15" i="22"/>
  <c r="BJ15" i="22"/>
  <c r="BI15" i="22"/>
  <c r="BH15" i="22"/>
  <c r="BG15" i="22"/>
  <c r="BF15" i="22"/>
  <c r="BE15" i="22"/>
  <c r="BD15" i="22"/>
  <c r="BC15" i="22"/>
  <c r="BB15" i="22"/>
  <c r="BA15" i="22"/>
  <c r="AZ15" i="22"/>
  <c r="AY15" i="22"/>
  <c r="BK14" i="22"/>
  <c r="BJ14" i="22"/>
  <c r="BI14" i="22"/>
  <c r="BH14" i="22"/>
  <c r="BG14" i="22"/>
  <c r="BF14" i="22"/>
  <c r="BE14" i="22"/>
  <c r="BD14" i="22"/>
  <c r="BC14" i="22"/>
  <c r="BB14" i="22"/>
  <c r="BA14" i="22"/>
  <c r="AZ14" i="22"/>
  <c r="AY14" i="22"/>
  <c r="BK13" i="22"/>
  <c r="BJ13" i="22"/>
  <c r="BI13" i="22"/>
  <c r="BH13" i="22"/>
  <c r="BG13" i="22"/>
  <c r="BF13" i="22"/>
  <c r="BE13" i="22"/>
  <c r="BD13" i="22"/>
  <c r="BC13" i="22"/>
  <c r="BB13" i="22"/>
  <c r="BA13" i="22"/>
  <c r="AZ13" i="22"/>
  <c r="AY13" i="22"/>
  <c r="BK12" i="22"/>
  <c r="BJ12" i="22"/>
  <c r="BI12" i="22"/>
  <c r="BH12" i="22"/>
  <c r="BG12" i="22"/>
  <c r="BF12" i="22"/>
  <c r="BE12" i="22"/>
  <c r="BD12" i="22"/>
  <c r="BC12" i="22"/>
  <c r="BB12" i="22"/>
  <c r="BA12" i="22"/>
  <c r="AZ12" i="22"/>
  <c r="AY12" i="22"/>
  <c r="BK11" i="22"/>
  <c r="BJ11" i="22"/>
  <c r="BI11" i="22"/>
  <c r="BH11" i="22"/>
  <c r="BG11" i="22"/>
  <c r="BF11" i="22"/>
  <c r="BE11" i="22"/>
  <c r="BD11" i="22"/>
  <c r="BC11" i="22"/>
  <c r="BB11" i="22"/>
  <c r="BA11" i="22"/>
  <c r="AZ11" i="22"/>
  <c r="AY11" i="22"/>
  <c r="BK10" i="22"/>
  <c r="BJ10" i="22"/>
  <c r="BI10" i="22"/>
  <c r="BH10" i="22"/>
  <c r="BG10" i="22"/>
  <c r="BF10" i="22"/>
  <c r="BE10" i="22"/>
  <c r="BD10" i="22"/>
  <c r="BC10" i="22"/>
  <c r="BB10" i="22"/>
  <c r="BA10" i="22"/>
  <c r="AZ10" i="22"/>
  <c r="AY10" i="22"/>
  <c r="BK9" i="22"/>
  <c r="BJ9" i="22"/>
  <c r="BI9" i="22"/>
  <c r="BH9" i="22"/>
  <c r="BG9" i="22"/>
  <c r="BF9" i="22"/>
  <c r="BE9" i="22"/>
  <c r="BD9" i="22"/>
  <c r="BC9" i="22"/>
  <c r="BB9" i="22"/>
  <c r="BA9" i="22"/>
  <c r="AZ9" i="22"/>
  <c r="AY9" i="22"/>
  <c r="BK8" i="22"/>
  <c r="BJ8" i="22"/>
  <c r="BI8" i="22"/>
  <c r="BH8" i="22"/>
  <c r="BG8" i="22"/>
  <c r="BF8" i="22"/>
  <c r="BE8" i="22"/>
  <c r="BD8" i="22"/>
  <c r="BC8" i="22"/>
  <c r="BB8" i="22"/>
  <c r="BA8" i="22"/>
  <c r="AZ8" i="22"/>
  <c r="AY8" i="22"/>
  <c r="BO6" i="22"/>
  <c r="E61" i="5"/>
  <c r="E62" i="5"/>
  <c r="E67" i="5"/>
  <c r="BM131" i="22"/>
  <c r="E57" i="5"/>
  <c r="E66" i="5"/>
  <c r="E59" i="5"/>
  <c r="E60" i="5"/>
  <c r="BR37" i="22" l="1"/>
  <c r="AM15" i="42"/>
  <c r="AM16" i="42"/>
  <c r="AM11" i="42"/>
  <c r="AM6" i="42"/>
  <c r="AM9" i="42"/>
  <c r="AM8" i="42"/>
  <c r="AM10" i="42"/>
  <c r="BR33" i="22"/>
  <c r="BR25" i="22"/>
  <c r="BR24" i="22"/>
  <c r="F66" i="5"/>
  <c r="F59" i="5"/>
  <c r="F67" i="5"/>
  <c r="F57" i="5"/>
  <c r="T19" i="23"/>
  <c r="T12" i="23"/>
  <c r="T20" i="23"/>
  <c r="T10" i="23"/>
  <c r="T15" i="23"/>
  <c r="F62" i="5"/>
  <c r="T14" i="23"/>
  <c r="S43" i="22"/>
  <c r="T43" i="22" s="1"/>
  <c r="S41" i="22"/>
  <c r="T41" i="22" s="1"/>
  <c r="S34" i="22"/>
  <c r="T34" i="22" s="1"/>
  <c r="S39" i="22"/>
  <c r="T39" i="22" s="1"/>
  <c r="S36" i="22"/>
  <c r="S44" i="22"/>
  <c r="T44" i="22" s="1"/>
  <c r="BR16" i="22"/>
  <c r="BR15" i="22"/>
  <c r="BR14" i="22"/>
  <c r="BR12" i="22"/>
  <c r="T13" i="23"/>
  <c r="BR9" i="22"/>
  <c r="BR10" i="22"/>
  <c r="BR11" i="22"/>
  <c r="BR13" i="22"/>
  <c r="BU8" i="22"/>
  <c r="BU30" i="22"/>
  <c r="BU18" i="22"/>
  <c r="BU9" i="22"/>
  <c r="BU26" i="22"/>
  <c r="BU23" i="22"/>
  <c r="BU10" i="22"/>
  <c r="BU20" i="22"/>
  <c r="BU31" i="22"/>
  <c r="BU11" i="22"/>
  <c r="BU19" i="22"/>
  <c r="BU28" i="22"/>
  <c r="BU24" i="22"/>
  <c r="BU12" i="22"/>
  <c r="BU27" i="22"/>
  <c r="BU36" i="22"/>
  <c r="BU32" i="22"/>
  <c r="BU16" i="22"/>
  <c r="BU35" i="22"/>
  <c r="BU17" i="22"/>
  <c r="BU13" i="22"/>
  <c r="BU21" i="22"/>
  <c r="BU29" i="22"/>
  <c r="BU37" i="22"/>
  <c r="BU33" i="22"/>
  <c r="BU14" i="22"/>
  <c r="BU22" i="22"/>
  <c r="BU25" i="22"/>
  <c r="BU34" i="22"/>
  <c r="BU15" i="22"/>
  <c r="BO31" i="22"/>
  <c r="BO18" i="22"/>
  <c r="BO33" i="22"/>
  <c r="BO37" i="22"/>
  <c r="BO25" i="22"/>
  <c r="BO24" i="22"/>
  <c r="BO16" i="22"/>
  <c r="BO21" i="22"/>
  <c r="BO19" i="22"/>
  <c r="BO26" i="22"/>
  <c r="BO30" i="22"/>
  <c r="BO12" i="22"/>
  <c r="BO8" i="22"/>
  <c r="BO34" i="22"/>
  <c r="BO15" i="22"/>
  <c r="BO36" i="22"/>
  <c r="BO28" i="22"/>
  <c r="BO10" i="22"/>
  <c r="BO23" i="22"/>
  <c r="BO22" i="22"/>
  <c r="BO32" i="22"/>
  <c r="BO14" i="22"/>
  <c r="BO20" i="22"/>
  <c r="BO27" i="22"/>
  <c r="BO35" i="22"/>
  <c r="BO17" i="22"/>
  <c r="BO13" i="22"/>
  <c r="BO9" i="22"/>
  <c r="BO29" i="22"/>
  <c r="BO11" i="22"/>
  <c r="BS37" i="22" l="1"/>
  <c r="BS33" i="22"/>
  <c r="BS25" i="22"/>
  <c r="BS24" i="22"/>
  <c r="U9" i="23"/>
  <c r="T29" i="23" s="1"/>
  <c r="BS16" i="22"/>
  <c r="BS15" i="22"/>
  <c r="BS14" i="22"/>
  <c r="BS12" i="22"/>
  <c r="BS13" i="22"/>
  <c r="BS11" i="22"/>
  <c r="BS8" i="22"/>
  <c r="BS10" i="22"/>
  <c r="BS9" i="22"/>
  <c r="AN4" i="22" l="1"/>
  <c r="AN19" i="22" s="1"/>
  <c r="AQ4" i="22"/>
  <c r="AQ19" i="22" s="1"/>
  <c r="V4" i="22"/>
  <c r="V19" i="22" s="1"/>
  <c r="AT4" i="22"/>
  <c r="AT19" i="22" s="1"/>
  <c r="Y4" i="22"/>
  <c r="Y19" i="22" s="1"/>
  <c r="AB4" i="22"/>
  <c r="AB19" i="22" s="1"/>
  <c r="AE4" i="22"/>
  <c r="AE19" i="22" s="1"/>
  <c r="AH4" i="22"/>
  <c r="AH19" i="22" s="1"/>
  <c r="AK4" i="22"/>
  <c r="AK19" i="22" s="1"/>
  <c r="S4" i="22"/>
  <c r="S19" i="22" s="1"/>
  <c r="BQ4" i="22"/>
  <c r="BC11" i="19"/>
  <c r="BC10" i="19"/>
  <c r="BC14" i="19"/>
  <c r="BC9" i="19"/>
  <c r="BC15" i="19"/>
  <c r="BC17" i="19"/>
  <c r="BC8" i="19"/>
  <c r="BC16" i="19"/>
  <c r="BC13" i="19"/>
  <c r="BC12" i="19"/>
  <c r="AF33" i="5" l="1"/>
  <c r="K33" i="5"/>
  <c r="AC33" i="5"/>
  <c r="W33" i="5"/>
  <c r="Z33" i="5"/>
  <c r="AE10" i="22"/>
  <c r="AE14" i="22"/>
  <c r="AE18" i="22"/>
  <c r="AE11" i="22"/>
  <c r="AE15" i="22"/>
  <c r="AE3" i="22"/>
  <c r="AE7" i="22"/>
  <c r="AE16" i="22"/>
  <c r="AE2" i="22"/>
  <c r="AE8" i="22"/>
  <c r="AE12" i="22"/>
  <c r="AE9" i="22"/>
  <c r="AE13" i="22"/>
  <c r="AE17" i="22"/>
  <c r="AB11" i="22"/>
  <c r="AB15" i="22"/>
  <c r="AB7" i="22"/>
  <c r="AB2" i="22"/>
  <c r="AB8" i="22"/>
  <c r="AB12" i="22"/>
  <c r="AB16" i="22"/>
  <c r="AB9" i="22"/>
  <c r="AB17" i="22"/>
  <c r="AB3" i="22"/>
  <c r="AB13" i="22"/>
  <c r="AB10" i="22"/>
  <c r="AB14" i="22"/>
  <c r="AB18" i="22"/>
  <c r="AH9" i="22"/>
  <c r="AH13" i="22"/>
  <c r="AH17" i="22"/>
  <c r="AH7" i="22"/>
  <c r="AH10" i="22"/>
  <c r="AH14" i="22"/>
  <c r="AH18" i="22"/>
  <c r="AH15" i="22"/>
  <c r="AH2" i="22"/>
  <c r="AH11" i="22"/>
  <c r="AH3" i="22"/>
  <c r="AH8" i="22"/>
  <c r="AH12" i="22"/>
  <c r="AH16" i="22"/>
  <c r="N33" i="5"/>
  <c r="Y8" i="22"/>
  <c r="Y16" i="22"/>
  <c r="Y2" i="22"/>
  <c r="Y3" i="22"/>
  <c r="Y9" i="22"/>
  <c r="Y13" i="22"/>
  <c r="Y17" i="22"/>
  <c r="Y10" i="22"/>
  <c r="Y18" i="22"/>
  <c r="Y14" i="22"/>
  <c r="Y7" i="22"/>
  <c r="Y15" i="22"/>
  <c r="V2" i="22"/>
  <c r="V9" i="22"/>
  <c r="V13" i="22"/>
  <c r="V17" i="22"/>
  <c r="V3" i="22"/>
  <c r="V10" i="22"/>
  <c r="V14" i="22"/>
  <c r="V18" i="22"/>
  <c r="V16" i="22"/>
  <c r="V7" i="22"/>
  <c r="V15" i="22"/>
  <c r="V8" i="22"/>
  <c r="T33" i="5"/>
  <c r="Q33" i="5"/>
  <c r="AT2" i="22"/>
  <c r="AT9" i="22"/>
  <c r="AT13" i="22"/>
  <c r="AT17" i="22"/>
  <c r="AT3" i="22"/>
  <c r="AT10" i="22"/>
  <c r="AT14" i="22"/>
  <c r="AT18" i="22"/>
  <c r="AT11" i="22"/>
  <c r="AT7" i="22"/>
  <c r="AT15" i="22"/>
  <c r="AT16" i="22"/>
  <c r="AT8" i="22"/>
  <c r="AT12" i="22"/>
  <c r="AQ3" i="22"/>
  <c r="AQ7" i="22"/>
  <c r="AQ10" i="22"/>
  <c r="AQ14" i="22"/>
  <c r="AQ18" i="22"/>
  <c r="AQ11" i="22"/>
  <c r="AQ15" i="22"/>
  <c r="AQ8" i="22"/>
  <c r="AQ12" i="22"/>
  <c r="AQ17" i="22"/>
  <c r="AQ2" i="22"/>
  <c r="AQ16" i="22"/>
  <c r="AQ9" i="22"/>
  <c r="AQ13" i="22"/>
  <c r="AK8" i="22"/>
  <c r="AK12" i="22"/>
  <c r="AK16" i="22"/>
  <c r="AK7" i="22"/>
  <c r="AK9" i="22"/>
  <c r="AK13" i="22"/>
  <c r="AK17" i="22"/>
  <c r="AK14" i="22"/>
  <c r="AK10" i="22"/>
  <c r="AK18" i="22"/>
  <c r="AK2" i="22"/>
  <c r="AK3" i="22"/>
  <c r="AK11" i="22"/>
  <c r="AK15" i="22"/>
  <c r="AN11" i="22"/>
  <c r="AN15" i="22"/>
  <c r="AN3" i="22"/>
  <c r="AN8" i="22"/>
  <c r="AN12" i="22"/>
  <c r="AN16" i="22"/>
  <c r="AN13" i="22"/>
  <c r="AN9" i="22"/>
  <c r="AN17" i="22"/>
  <c r="AN18" i="22"/>
  <c r="AN7" i="22"/>
  <c r="AN2" i="22"/>
  <c r="AN10" i="22"/>
  <c r="AN14" i="22"/>
  <c r="E33" i="5"/>
  <c r="H33" i="5"/>
  <c r="S18" i="22"/>
  <c r="S16" i="22"/>
  <c r="S17" i="22"/>
  <c r="S14" i="22"/>
  <c r="S15" i="22"/>
  <c r="S13" i="22"/>
  <c r="S10" i="22"/>
  <c r="S8" i="22"/>
  <c r="S9" i="22"/>
  <c r="S7" i="22"/>
  <c r="S3" i="22"/>
  <c r="S2" i="22"/>
  <c r="BF12" i="19"/>
  <c r="BF14" i="19"/>
  <c r="BF13" i="19"/>
  <c r="BF17" i="19"/>
  <c r="BF16" i="19"/>
  <c r="BF15" i="19"/>
  <c r="BF11" i="19"/>
  <c r="BF10" i="19"/>
  <c r="BF9" i="19"/>
  <c r="BF8" i="19"/>
  <c r="BA63" i="19"/>
  <c r="BA64" i="19"/>
  <c r="BA65" i="19"/>
  <c r="BA66" i="19"/>
  <c r="BA67" i="19"/>
  <c r="BA62" i="19"/>
  <c r="BA57" i="19"/>
  <c r="BA58" i="19"/>
  <c r="BA59" i="19"/>
  <c r="BA60" i="19"/>
  <c r="BA61" i="19"/>
  <c r="BA56" i="19"/>
  <c r="BA51" i="19"/>
  <c r="BA52" i="19"/>
  <c r="BA53" i="19"/>
  <c r="BA54" i="19"/>
  <c r="BA55" i="19"/>
  <c r="BA50" i="19"/>
  <c r="BA45" i="19"/>
  <c r="BA46" i="19"/>
  <c r="BA47" i="19"/>
  <c r="BA48" i="19"/>
  <c r="BA49" i="19"/>
  <c r="BA44" i="19"/>
  <c r="BA39" i="19"/>
  <c r="BA40" i="19"/>
  <c r="BA41" i="19"/>
  <c r="BA42" i="19"/>
  <c r="BA43" i="19"/>
  <c r="BA38" i="19"/>
  <c r="BA33" i="19"/>
  <c r="BA34" i="19"/>
  <c r="BA35" i="19"/>
  <c r="BA36" i="19"/>
  <c r="BA37" i="19"/>
  <c r="BA32" i="19"/>
  <c r="BA27" i="19"/>
  <c r="BA28" i="19"/>
  <c r="BA29" i="19"/>
  <c r="BA30" i="19"/>
  <c r="BA31" i="19"/>
  <c r="BA26" i="19"/>
  <c r="BA21" i="19"/>
  <c r="BA22" i="19"/>
  <c r="BA23" i="19"/>
  <c r="BA24" i="19"/>
  <c r="BA25" i="19"/>
  <c r="BA20" i="19"/>
  <c r="BA15" i="19"/>
  <c r="BA16" i="19"/>
  <c r="BA17" i="19"/>
  <c r="BA18" i="19"/>
  <c r="BA19" i="19"/>
  <c r="BA14" i="19"/>
  <c r="BA10" i="19"/>
  <c r="BA11" i="19"/>
  <c r="BA12" i="19"/>
  <c r="BA13" i="19"/>
  <c r="BA8" i="19"/>
  <c r="Q34" i="19"/>
  <c r="P32" i="19"/>
  <c r="Q32" i="19" s="1"/>
  <c r="P30" i="19"/>
  <c r="AW9" i="19"/>
  <c r="AX9" i="19"/>
  <c r="AY9" i="19"/>
  <c r="AW10" i="19"/>
  <c r="AX10" i="19"/>
  <c r="AY10" i="19"/>
  <c r="AW11" i="19"/>
  <c r="AX11" i="19"/>
  <c r="AY11" i="19"/>
  <c r="AW12" i="19"/>
  <c r="AX12" i="19"/>
  <c r="AY12" i="19"/>
  <c r="AW13" i="19"/>
  <c r="AX13" i="19"/>
  <c r="AY13" i="19"/>
  <c r="AW14" i="19"/>
  <c r="AX14" i="19"/>
  <c r="AY14" i="19"/>
  <c r="AW15" i="19"/>
  <c r="AX15" i="19"/>
  <c r="AY15" i="19"/>
  <c r="AW16" i="19"/>
  <c r="AX16" i="19"/>
  <c r="AY16" i="19"/>
  <c r="AW17" i="19"/>
  <c r="AX17" i="19"/>
  <c r="AY17" i="19"/>
  <c r="AX8" i="19"/>
  <c r="AV17" i="19"/>
  <c r="AV16" i="19"/>
  <c r="AV15" i="19"/>
  <c r="AV14" i="19"/>
  <c r="AV13" i="19"/>
  <c r="AV12" i="19"/>
  <c r="AV11" i="19"/>
  <c r="AV10" i="19"/>
  <c r="AV9" i="19"/>
  <c r="AY8" i="19"/>
  <c r="AW8" i="19"/>
  <c r="AV8" i="19"/>
  <c r="X37" i="18"/>
  <c r="X36" i="18"/>
  <c r="X35" i="18"/>
  <c r="X34" i="18"/>
  <c r="X33" i="18"/>
  <c r="X32" i="18"/>
  <c r="X31" i="18"/>
  <c r="X30" i="18"/>
  <c r="X29" i="18"/>
  <c r="X28" i="18"/>
  <c r="X27" i="18"/>
  <c r="X26" i="18"/>
  <c r="X25" i="18"/>
  <c r="X24" i="18"/>
  <c r="X23" i="18"/>
  <c r="X22" i="18"/>
  <c r="X21" i="18"/>
  <c r="X20" i="18"/>
  <c r="X19" i="18"/>
  <c r="X18" i="18"/>
  <c r="X17" i="18"/>
  <c r="X16" i="18"/>
  <c r="X15" i="18"/>
  <c r="X14" i="18"/>
  <c r="X13" i="18"/>
  <c r="X12" i="18"/>
  <c r="X11" i="18"/>
  <c r="X10" i="18"/>
  <c r="X9" i="18"/>
  <c r="X8" i="18"/>
  <c r="AJ37" i="18"/>
  <c r="AI37" i="18"/>
  <c r="AH37" i="18"/>
  <c r="AG37" i="18"/>
  <c r="AF37" i="18"/>
  <c r="AE37" i="18"/>
  <c r="AD37" i="18"/>
  <c r="AC37" i="18"/>
  <c r="AB37" i="18"/>
  <c r="AJ36" i="18"/>
  <c r="AI36" i="18"/>
  <c r="AH36" i="18"/>
  <c r="AG36" i="18"/>
  <c r="AF36" i="18"/>
  <c r="AE36" i="18"/>
  <c r="AD36" i="18"/>
  <c r="AC36" i="18"/>
  <c r="AB36" i="18"/>
  <c r="AJ35" i="18"/>
  <c r="AI35" i="18"/>
  <c r="AH35" i="18"/>
  <c r="AG35" i="18"/>
  <c r="AF35" i="18"/>
  <c r="AE35" i="18"/>
  <c r="AD35" i="18"/>
  <c r="AC35" i="18"/>
  <c r="AB35" i="18"/>
  <c r="AJ34" i="18"/>
  <c r="AI34" i="18"/>
  <c r="AH34" i="18"/>
  <c r="AG34" i="18"/>
  <c r="AF34" i="18"/>
  <c r="AE34" i="18"/>
  <c r="AD34" i="18"/>
  <c r="AC34" i="18"/>
  <c r="AB34" i="18"/>
  <c r="AJ33" i="18"/>
  <c r="AI33" i="18"/>
  <c r="AH33" i="18"/>
  <c r="AG33" i="18"/>
  <c r="AF33" i="18"/>
  <c r="AE33" i="18"/>
  <c r="AD33" i="18"/>
  <c r="AC33" i="18"/>
  <c r="AB33" i="18"/>
  <c r="AJ32" i="18"/>
  <c r="AI32" i="18"/>
  <c r="AH32" i="18"/>
  <c r="AG32" i="18"/>
  <c r="AF32" i="18"/>
  <c r="AE32" i="18"/>
  <c r="AD32" i="18"/>
  <c r="AC32" i="18"/>
  <c r="AB32" i="18"/>
  <c r="AJ31" i="18"/>
  <c r="AI31" i="18"/>
  <c r="AH31" i="18"/>
  <c r="AG31" i="18"/>
  <c r="AF31" i="18"/>
  <c r="AE31" i="18"/>
  <c r="AD31" i="18"/>
  <c r="AC31" i="18"/>
  <c r="AB31" i="18"/>
  <c r="AJ30" i="18"/>
  <c r="AI30" i="18"/>
  <c r="AH30" i="18"/>
  <c r="AG30" i="18"/>
  <c r="AF30" i="18"/>
  <c r="AE30" i="18"/>
  <c r="AD30" i="18"/>
  <c r="AC30" i="18"/>
  <c r="AB30" i="18"/>
  <c r="AJ29" i="18"/>
  <c r="AI29" i="18"/>
  <c r="AH29" i="18"/>
  <c r="AG29" i="18"/>
  <c r="AF29" i="18"/>
  <c r="AE29" i="18"/>
  <c r="AD29" i="18"/>
  <c r="AC29" i="18"/>
  <c r="AB29" i="18"/>
  <c r="AJ28" i="18"/>
  <c r="AI28" i="18"/>
  <c r="AH28" i="18"/>
  <c r="AG28" i="18"/>
  <c r="AF28" i="18"/>
  <c r="AE28" i="18"/>
  <c r="AD28" i="18"/>
  <c r="AC28" i="18"/>
  <c r="AB28" i="18"/>
  <c r="AJ27" i="18"/>
  <c r="AI27" i="18"/>
  <c r="AH27" i="18"/>
  <c r="AG27" i="18"/>
  <c r="AF27" i="18"/>
  <c r="AE27" i="18"/>
  <c r="AD27" i="18"/>
  <c r="AC27" i="18"/>
  <c r="AB27" i="18"/>
  <c r="AJ26" i="18"/>
  <c r="AI26" i="18"/>
  <c r="AH26" i="18"/>
  <c r="AG26" i="18"/>
  <c r="AF26" i="18"/>
  <c r="AE26" i="18"/>
  <c r="AD26" i="18"/>
  <c r="AC26" i="18"/>
  <c r="AB26" i="18"/>
  <c r="AJ25" i="18"/>
  <c r="AI25" i="18"/>
  <c r="AH25" i="18"/>
  <c r="AG25" i="18"/>
  <c r="AF25" i="18"/>
  <c r="AE25" i="18"/>
  <c r="AD25" i="18"/>
  <c r="AC25" i="18"/>
  <c r="AB25" i="18"/>
  <c r="AJ24" i="18"/>
  <c r="AI24" i="18"/>
  <c r="AH24" i="18"/>
  <c r="AG24" i="18"/>
  <c r="AF24" i="18"/>
  <c r="AE24" i="18"/>
  <c r="AD24" i="18"/>
  <c r="AC24" i="18"/>
  <c r="AB24" i="18"/>
  <c r="AJ23" i="18"/>
  <c r="AI23" i="18"/>
  <c r="AH23" i="18"/>
  <c r="AG23" i="18"/>
  <c r="AF23" i="18"/>
  <c r="AE23" i="18"/>
  <c r="AD23" i="18"/>
  <c r="AC23" i="18"/>
  <c r="AB23" i="18"/>
  <c r="AJ22" i="18"/>
  <c r="AI22" i="18"/>
  <c r="AH22" i="18"/>
  <c r="AG22" i="18"/>
  <c r="AF22" i="18"/>
  <c r="AE22" i="18"/>
  <c r="AD22" i="18"/>
  <c r="AC22" i="18"/>
  <c r="AB22" i="18"/>
  <c r="AJ21" i="18"/>
  <c r="AI21" i="18"/>
  <c r="AH21" i="18"/>
  <c r="AG21" i="18"/>
  <c r="AF21" i="18"/>
  <c r="AE21" i="18"/>
  <c r="AD21" i="18"/>
  <c r="AC21" i="18"/>
  <c r="AB21" i="18"/>
  <c r="AJ20" i="18"/>
  <c r="AI20" i="18"/>
  <c r="AH20" i="18"/>
  <c r="AG20" i="18"/>
  <c r="AF20" i="18"/>
  <c r="AE20" i="18"/>
  <c r="AD20" i="18"/>
  <c r="AC20" i="18"/>
  <c r="AB20" i="18"/>
  <c r="AJ19" i="18"/>
  <c r="AI19" i="18"/>
  <c r="AH19" i="18"/>
  <c r="AG19" i="18"/>
  <c r="AF19" i="18"/>
  <c r="AE19" i="18"/>
  <c r="AD19" i="18"/>
  <c r="AC19" i="18"/>
  <c r="AB19" i="18"/>
  <c r="AJ18" i="18"/>
  <c r="AI18" i="18"/>
  <c r="AH18" i="18"/>
  <c r="AG18" i="18"/>
  <c r="AF18" i="18"/>
  <c r="AE18" i="18"/>
  <c r="AD18" i="18"/>
  <c r="AC18" i="18"/>
  <c r="AB18" i="18"/>
  <c r="AJ17" i="18"/>
  <c r="AI17" i="18"/>
  <c r="AH17" i="18"/>
  <c r="AG17" i="18"/>
  <c r="AF17" i="18"/>
  <c r="AE17" i="18"/>
  <c r="AD17" i="18"/>
  <c r="AC17" i="18"/>
  <c r="AB17" i="18"/>
  <c r="AJ16" i="18"/>
  <c r="AI16" i="18"/>
  <c r="AH16" i="18"/>
  <c r="AG16" i="18"/>
  <c r="AF16" i="18"/>
  <c r="AE16" i="18"/>
  <c r="AD16" i="18"/>
  <c r="AC16" i="18"/>
  <c r="AB16" i="18"/>
  <c r="AJ15" i="18"/>
  <c r="AI15" i="18"/>
  <c r="AH15" i="18"/>
  <c r="AG15" i="18"/>
  <c r="AF15" i="18"/>
  <c r="AE15" i="18"/>
  <c r="AD15" i="18"/>
  <c r="AC15" i="18"/>
  <c r="AB15" i="18"/>
  <c r="AJ14" i="18"/>
  <c r="AI14" i="18"/>
  <c r="AH14" i="18"/>
  <c r="AG14" i="18"/>
  <c r="AF14" i="18"/>
  <c r="AE14" i="18"/>
  <c r="AD14" i="18"/>
  <c r="AC14" i="18"/>
  <c r="AB14" i="18"/>
  <c r="AJ13" i="18"/>
  <c r="AI13" i="18"/>
  <c r="AH13" i="18"/>
  <c r="AG13" i="18"/>
  <c r="AF13" i="18"/>
  <c r="AE13" i="18"/>
  <c r="AD13" i="18"/>
  <c r="AC13" i="18"/>
  <c r="AB13" i="18"/>
  <c r="AJ12" i="18"/>
  <c r="AI12" i="18"/>
  <c r="AH12" i="18"/>
  <c r="AG12" i="18"/>
  <c r="AF12" i="18"/>
  <c r="AE12" i="18"/>
  <c r="AD12" i="18"/>
  <c r="AC12" i="18"/>
  <c r="AB12" i="18"/>
  <c r="AJ11" i="18"/>
  <c r="AI11" i="18"/>
  <c r="AH11" i="18"/>
  <c r="AG11" i="18"/>
  <c r="AF11" i="18"/>
  <c r="AE11" i="18"/>
  <c r="AD11" i="18"/>
  <c r="AC11" i="18"/>
  <c r="AB11" i="18"/>
  <c r="AJ10" i="18"/>
  <c r="AI10" i="18"/>
  <c r="AH10" i="18"/>
  <c r="AG10" i="18"/>
  <c r="AF10" i="18"/>
  <c r="AE10" i="18"/>
  <c r="AD10" i="18"/>
  <c r="AC10" i="18"/>
  <c r="AB10" i="18"/>
  <c r="AJ9" i="18"/>
  <c r="AI9" i="18"/>
  <c r="AH9" i="18"/>
  <c r="AG9" i="18"/>
  <c r="AF9" i="18"/>
  <c r="AE9" i="18"/>
  <c r="AD9" i="18"/>
  <c r="AC9" i="18"/>
  <c r="AB9" i="18"/>
  <c r="AJ8" i="18"/>
  <c r="AI8" i="18"/>
  <c r="AH8" i="18"/>
  <c r="AG8" i="18"/>
  <c r="AF8" i="18"/>
  <c r="AE8" i="18"/>
  <c r="AD8" i="18"/>
  <c r="AC8" i="18"/>
  <c r="AB8" i="18"/>
  <c r="AA37" i="18"/>
  <c r="AA36" i="18"/>
  <c r="AA35" i="18"/>
  <c r="AA34" i="18"/>
  <c r="AA33" i="18"/>
  <c r="AA32" i="18"/>
  <c r="AA31" i="18"/>
  <c r="AA30" i="18"/>
  <c r="AA29" i="18"/>
  <c r="AA28" i="18"/>
  <c r="AA27" i="18"/>
  <c r="AA26" i="18"/>
  <c r="AA25" i="18"/>
  <c r="AA24" i="18"/>
  <c r="AA23" i="18"/>
  <c r="AA22" i="18"/>
  <c r="AA21" i="18"/>
  <c r="AA20" i="18"/>
  <c r="AA19" i="18"/>
  <c r="AA18" i="18"/>
  <c r="AA17" i="18"/>
  <c r="AA16" i="18"/>
  <c r="AA15" i="18"/>
  <c r="AA14" i="18"/>
  <c r="AA13" i="18"/>
  <c r="AA12" i="18"/>
  <c r="AA11" i="18"/>
  <c r="AA10" i="18"/>
  <c r="AA9" i="18"/>
  <c r="AA8" i="18"/>
  <c r="Z37" i="18"/>
  <c r="Z36" i="18"/>
  <c r="Z35" i="18"/>
  <c r="Z34" i="18"/>
  <c r="Z33" i="18"/>
  <c r="Z32" i="18"/>
  <c r="Z31" i="18"/>
  <c r="Z30" i="18"/>
  <c r="Z29" i="18"/>
  <c r="Z28" i="18"/>
  <c r="Z27" i="18"/>
  <c r="Z26" i="18"/>
  <c r="Z25" i="18"/>
  <c r="Z24" i="18"/>
  <c r="Z23" i="18"/>
  <c r="Z22" i="18"/>
  <c r="Z21" i="18"/>
  <c r="Z20" i="18"/>
  <c r="Z19" i="18"/>
  <c r="Z18" i="18"/>
  <c r="Z17" i="18"/>
  <c r="Z16" i="18"/>
  <c r="Z15" i="18"/>
  <c r="Z14" i="18"/>
  <c r="Z13" i="18"/>
  <c r="Z12" i="18"/>
  <c r="Z11" i="18"/>
  <c r="Z10" i="18"/>
  <c r="Z9" i="18"/>
  <c r="Z8" i="18"/>
  <c r="Y37" i="18"/>
  <c r="Y36" i="18"/>
  <c r="Y35" i="18"/>
  <c r="Y34" i="18"/>
  <c r="Y33" i="18"/>
  <c r="Y32" i="18"/>
  <c r="Y31" i="18"/>
  <c r="Y30" i="18"/>
  <c r="Y29" i="18"/>
  <c r="Y28" i="18"/>
  <c r="Y27" i="18"/>
  <c r="Y26" i="18"/>
  <c r="Y25" i="18"/>
  <c r="Y24" i="18"/>
  <c r="Y23" i="18"/>
  <c r="Y22" i="18"/>
  <c r="Y21" i="18"/>
  <c r="Y20" i="18"/>
  <c r="Y19" i="18"/>
  <c r="Y18" i="18"/>
  <c r="Y17" i="18"/>
  <c r="Y16" i="18"/>
  <c r="Y15" i="18"/>
  <c r="Y14" i="18"/>
  <c r="Y13" i="18"/>
  <c r="Y12" i="18"/>
  <c r="Y11" i="18"/>
  <c r="Y10" i="18"/>
  <c r="Y9" i="18"/>
  <c r="Y8" i="18"/>
  <c r="S17" i="18"/>
  <c r="S15" i="18"/>
  <c r="S10" i="18"/>
  <c r="S8" i="18"/>
  <c r="AM6" i="18"/>
  <c r="S9" i="18"/>
  <c r="AM16" i="18"/>
  <c r="AM11" i="18"/>
  <c r="AM34" i="18"/>
  <c r="AM25" i="18"/>
  <c r="AM13" i="18"/>
  <c r="AM14" i="18"/>
  <c r="E7" i="5"/>
  <c r="AM37" i="18"/>
  <c r="AM21" i="18"/>
  <c r="AM35" i="18"/>
  <c r="AM9" i="18"/>
  <c r="AM36" i="18"/>
  <c r="AM18" i="18"/>
  <c r="AM31" i="18"/>
  <c r="AM33" i="18"/>
  <c r="E12" i="5"/>
  <c r="AM24" i="18"/>
  <c r="AM12" i="18"/>
  <c r="AM15" i="18"/>
  <c r="AM29" i="18"/>
  <c r="AM20" i="18"/>
  <c r="E14" i="5"/>
  <c r="AM27" i="18"/>
  <c r="E17" i="5"/>
  <c r="AM10" i="18"/>
  <c r="AM17" i="18"/>
  <c r="AM19" i="18"/>
  <c r="AM30" i="18"/>
  <c r="E6" i="5"/>
  <c r="AM26" i="18"/>
  <c r="AM23" i="18"/>
  <c r="AM22" i="18"/>
  <c r="AM28" i="18"/>
  <c r="AM32" i="18"/>
  <c r="E5" i="5"/>
  <c r="D14" i="42" l="1"/>
  <c r="D17" i="42"/>
  <c r="D12" i="42"/>
  <c r="D7" i="42"/>
  <c r="D6" i="42"/>
  <c r="D5" i="42"/>
  <c r="F12" i="5"/>
  <c r="F14" i="5"/>
  <c r="AI4" i="42"/>
  <c r="AI24" i="42" s="1"/>
  <c r="AI25" i="42" s="1"/>
  <c r="AH4" i="42"/>
  <c r="AH24" i="42" s="1"/>
  <c r="AH25" i="42" s="1"/>
  <c r="AE4" i="42"/>
  <c r="AE24" i="42" s="1"/>
  <c r="AE25" i="42" s="1"/>
  <c r="AJ4" i="42"/>
  <c r="AJ24" i="42" s="1"/>
  <c r="AJ25" i="42" s="1"/>
  <c r="AB4" i="42"/>
  <c r="AD4" i="42"/>
  <c r="AC4" i="42"/>
  <c r="AK4" i="42"/>
  <c r="AK24" i="42" s="1"/>
  <c r="AK25" i="42" s="1"/>
  <c r="AG4" i="42"/>
  <c r="AG24" i="42" s="1"/>
  <c r="AG25" i="42" s="1"/>
  <c r="AF4" i="42"/>
  <c r="AF24" i="42" s="1"/>
  <c r="AF25" i="42" s="1"/>
  <c r="Q31" i="5"/>
  <c r="T20" i="18"/>
  <c r="E31" i="5"/>
  <c r="Z14" i="22"/>
  <c r="K31" i="5"/>
  <c r="AI8" i="22"/>
  <c r="AI14" i="22"/>
  <c r="AC10" i="22"/>
  <c r="AC8" i="22"/>
  <c r="AF9" i="22"/>
  <c r="AF19" i="22"/>
  <c r="AO9" i="22"/>
  <c r="AO15" i="22"/>
  <c r="AL10" i="22"/>
  <c r="AL12" i="22"/>
  <c r="AR12" i="22"/>
  <c r="AR7" i="22"/>
  <c r="AU19" i="22"/>
  <c r="AU9" i="22"/>
  <c r="W7" i="22"/>
  <c r="W17" i="22"/>
  <c r="Z19" i="22"/>
  <c r="T32" i="5"/>
  <c r="AI10" i="22"/>
  <c r="AC13" i="22"/>
  <c r="N31" i="5"/>
  <c r="AF15" i="22"/>
  <c r="E43" i="5"/>
  <c r="AO17" i="22"/>
  <c r="AO19" i="22"/>
  <c r="AL18" i="22"/>
  <c r="AL16" i="22"/>
  <c r="AR10" i="22"/>
  <c r="AU7" i="22"/>
  <c r="AU13" i="22"/>
  <c r="W16" i="22"/>
  <c r="W13" i="22"/>
  <c r="Z18" i="22"/>
  <c r="Z16" i="22"/>
  <c r="AI19" i="22"/>
  <c r="AI7" i="22"/>
  <c r="N32" i="5"/>
  <c r="AC7" i="22"/>
  <c r="AF12" i="22"/>
  <c r="AF11" i="22"/>
  <c r="E42" i="5"/>
  <c r="E35" i="5"/>
  <c r="E44" i="5"/>
  <c r="AO14" i="22"/>
  <c r="AL19" i="22"/>
  <c r="AL17" i="22"/>
  <c r="AR13" i="22"/>
  <c r="AR19" i="22"/>
  <c r="AU18" i="22"/>
  <c r="W19" i="22"/>
  <c r="W9" i="22"/>
  <c r="Z10" i="22"/>
  <c r="AI11" i="22"/>
  <c r="AI17" i="22"/>
  <c r="AC17" i="22"/>
  <c r="AC19" i="22"/>
  <c r="AF8" i="22"/>
  <c r="AF18" i="22"/>
  <c r="AO13" i="22"/>
  <c r="AO11" i="22"/>
  <c r="AL14" i="22"/>
  <c r="AL8" i="22"/>
  <c r="AR8" i="22"/>
  <c r="AC32" i="5"/>
  <c r="AU11" i="22"/>
  <c r="AF31" i="5"/>
  <c r="E37" i="5"/>
  <c r="E47" i="5"/>
  <c r="AO10" i="22"/>
  <c r="AO16" i="22"/>
  <c r="AL15" i="22"/>
  <c r="AL13" i="22"/>
  <c r="AR9" i="22"/>
  <c r="AR15" i="22"/>
  <c r="AU12" i="22"/>
  <c r="AU14" i="22"/>
  <c r="H31" i="5"/>
  <c r="Z17" i="22"/>
  <c r="Z8" i="22"/>
  <c r="T31" i="5"/>
  <c r="AI13" i="22"/>
  <c r="AC9" i="22"/>
  <c r="AC15" i="22"/>
  <c r="AF14" i="22"/>
  <c r="E45" i="5"/>
  <c r="E46" i="5"/>
  <c r="Z31" i="5"/>
  <c r="AO12" i="22"/>
  <c r="AL11" i="22"/>
  <c r="AL9" i="22"/>
  <c r="AR16" i="22"/>
  <c r="AR11" i="22"/>
  <c r="AU8" i="22"/>
  <c r="AU10" i="22"/>
  <c r="W18" i="22"/>
  <c r="Z15" i="22"/>
  <c r="Z13" i="22"/>
  <c r="AI9" i="22"/>
  <c r="AC11" i="22"/>
  <c r="AF16" i="22"/>
  <c r="AF10" i="22"/>
  <c r="E36" i="5"/>
  <c r="W14" i="22"/>
  <c r="Z9" i="22"/>
  <c r="AI16" i="22"/>
  <c r="AI15" i="22"/>
  <c r="AC18" i="22"/>
  <c r="AC16" i="22"/>
  <c r="AF17" i="22"/>
  <c r="AF7" i="22"/>
  <c r="W15" i="22"/>
  <c r="H32" i="5"/>
  <c r="E32" i="5"/>
  <c r="E38" i="5"/>
  <c r="AO7" i="22"/>
  <c r="AO8" i="22"/>
  <c r="W32" i="5"/>
  <c r="AL7" i="22"/>
  <c r="AC31" i="5"/>
  <c r="AR18" i="22"/>
  <c r="AU16" i="22"/>
  <c r="AF32" i="5"/>
  <c r="W8" i="22"/>
  <c r="E41" i="5"/>
  <c r="AO18" i="22"/>
  <c r="Z32" i="5"/>
  <c r="W31" i="5"/>
  <c r="AR17" i="22"/>
  <c r="AR14" i="22"/>
  <c r="AU15" i="22"/>
  <c r="AU17" i="22"/>
  <c r="W10" i="22"/>
  <c r="Z7" i="22"/>
  <c r="K32" i="5"/>
  <c r="AI12" i="22"/>
  <c r="AI18" i="22"/>
  <c r="AC14" i="22"/>
  <c r="AC12" i="22"/>
  <c r="AF13" i="22"/>
  <c r="Q32" i="5"/>
  <c r="K41" i="5"/>
  <c r="T35" i="5"/>
  <c r="T39" i="5"/>
  <c r="W43" i="5"/>
  <c r="W45" i="5"/>
  <c r="AF44" i="5"/>
  <c r="AF46" i="5"/>
  <c r="N46" i="5"/>
  <c r="N44" i="5"/>
  <c r="Z36" i="5"/>
  <c r="AC42" i="5"/>
  <c r="K37" i="5"/>
  <c r="T36" i="5"/>
  <c r="W39" i="5"/>
  <c r="W41" i="5"/>
  <c r="AF42" i="5"/>
  <c r="N42" i="5"/>
  <c r="N40" i="5"/>
  <c r="Z46" i="5"/>
  <c r="Z40" i="5"/>
  <c r="AC41" i="5"/>
  <c r="AC46" i="5"/>
  <c r="K47" i="5"/>
  <c r="H45" i="5"/>
  <c r="Q45" i="5"/>
  <c r="Q47" i="5"/>
  <c r="K35" i="5"/>
  <c r="T44" i="5"/>
  <c r="T46" i="5"/>
  <c r="W47" i="5"/>
  <c r="W37" i="5"/>
  <c r="AF40" i="5"/>
  <c r="AF38" i="5"/>
  <c r="N38" i="5"/>
  <c r="N36" i="5"/>
  <c r="H42" i="5"/>
  <c r="Q36" i="5"/>
  <c r="Q38" i="5"/>
  <c r="Z35" i="5"/>
  <c r="Z47" i="5"/>
  <c r="AC44" i="5"/>
  <c r="AC38" i="5"/>
  <c r="Z41" i="5"/>
  <c r="Z43" i="5"/>
  <c r="AC40" i="5"/>
  <c r="AC35" i="5"/>
  <c r="H41" i="5"/>
  <c r="Q44" i="5"/>
  <c r="Q43" i="5"/>
  <c r="K43" i="5"/>
  <c r="T42" i="5"/>
  <c r="W35" i="5"/>
  <c r="AF36" i="5"/>
  <c r="N45" i="5"/>
  <c r="Z38" i="5"/>
  <c r="Z44" i="5"/>
  <c r="AC45" i="5"/>
  <c r="AC39" i="5"/>
  <c r="H44" i="5"/>
  <c r="Q37" i="5"/>
  <c r="Z45" i="5"/>
  <c r="Z39" i="5"/>
  <c r="AC36" i="5"/>
  <c r="H43" i="5"/>
  <c r="H37" i="5"/>
  <c r="Q40" i="5"/>
  <c r="Q39" i="5"/>
  <c r="K46" i="5"/>
  <c r="T40" i="5"/>
  <c r="T38" i="5"/>
  <c r="W42" i="5"/>
  <c r="AF47" i="5"/>
  <c r="AF45" i="5"/>
  <c r="N37" i="5"/>
  <c r="N35" i="5"/>
  <c r="H38" i="5"/>
  <c r="Q41" i="5"/>
  <c r="Q35" i="5"/>
  <c r="Z42" i="5"/>
  <c r="Z37" i="5"/>
  <c r="AC47" i="5"/>
  <c r="H35" i="5"/>
  <c r="Q46" i="5"/>
  <c r="K38" i="5"/>
  <c r="K44" i="5"/>
  <c r="T45" i="5"/>
  <c r="W44" i="5"/>
  <c r="AF39" i="5"/>
  <c r="AF41" i="5"/>
  <c r="N41" i="5"/>
  <c r="N47" i="5"/>
  <c r="H36" i="5"/>
  <c r="H47" i="5"/>
  <c r="AC37" i="5"/>
  <c r="AC43" i="5"/>
  <c r="H46" i="5"/>
  <c r="Q42" i="5"/>
  <c r="K42" i="5"/>
  <c r="T43" i="5"/>
  <c r="T41" i="5"/>
  <c r="W46" i="5"/>
  <c r="W40" i="5"/>
  <c r="AF43" i="5"/>
  <c r="AF37" i="5"/>
  <c r="N43" i="5"/>
  <c r="K45" i="5"/>
  <c r="K36" i="5"/>
  <c r="T47" i="5"/>
  <c r="T37" i="5"/>
  <c r="W38" i="5"/>
  <c r="W36" i="5"/>
  <c r="AF35" i="5"/>
  <c r="N39" i="5"/>
  <c r="T10" i="22"/>
  <c r="T13" i="22"/>
  <c r="T19" i="22"/>
  <c r="T18" i="22"/>
  <c r="T15" i="22"/>
  <c r="T14" i="22"/>
  <c r="T9" i="22"/>
  <c r="T17" i="22"/>
  <c r="T8" i="22"/>
  <c r="T16" i="22"/>
  <c r="T8" i="18"/>
  <c r="T10" i="18"/>
  <c r="T15" i="18"/>
  <c r="T17" i="18"/>
  <c r="T9" i="18"/>
  <c r="S14" i="18"/>
  <c r="Q30" i="19"/>
  <c r="R30" i="19" s="1"/>
  <c r="T7" i="22"/>
  <c r="BD8" i="19"/>
  <c r="BD10" i="19"/>
  <c r="BD11" i="19"/>
  <c r="BD15" i="19"/>
  <c r="BD16" i="19"/>
  <c r="BD17" i="19"/>
  <c r="BD13" i="19"/>
  <c r="BD14" i="19"/>
  <c r="BD9" i="19"/>
  <c r="BD12" i="19"/>
  <c r="BG10" i="19"/>
  <c r="BG11" i="19"/>
  <c r="BG12" i="19"/>
  <c r="BG14" i="19"/>
  <c r="BG15" i="19"/>
  <c r="BG16" i="19"/>
  <c r="BG9" i="19"/>
  <c r="BG17" i="19"/>
  <c r="BG8" i="19"/>
  <c r="S11" i="18"/>
  <c r="S19" i="18"/>
  <c r="S18" i="18"/>
  <c r="S16" i="18"/>
  <c r="E15" i="5"/>
  <c r="E13" i="5"/>
  <c r="E8" i="5"/>
  <c r="E11" i="5"/>
  <c r="E16" i="5"/>
  <c r="AD13" i="42" l="1"/>
  <c r="AD11" i="42"/>
  <c r="AI16" i="42"/>
  <c r="AK17" i="42"/>
  <c r="AJ12" i="42"/>
  <c r="AC17" i="42"/>
  <c r="AB16" i="42"/>
  <c r="AD17" i="42"/>
  <c r="AI11" i="42"/>
  <c r="AK10" i="42"/>
  <c r="AB14" i="42"/>
  <c r="AH12" i="42"/>
  <c r="AG12" i="42"/>
  <c r="AH17" i="42"/>
  <c r="AB15" i="42"/>
  <c r="AB12" i="42"/>
  <c r="AC11" i="42"/>
  <c r="AG15" i="42"/>
  <c r="AC15" i="42"/>
  <c r="AC13" i="42"/>
  <c r="AJ17" i="42"/>
  <c r="AE9" i="42"/>
  <c r="AE17" i="42"/>
  <c r="AG8" i="42"/>
  <c r="AG16" i="42"/>
  <c r="AE14" i="42"/>
  <c r="AH8" i="42"/>
  <c r="AE16" i="42"/>
  <c r="AF13" i="42"/>
  <c r="AF17" i="42"/>
  <c r="AH14" i="42"/>
  <c r="AF10" i="42"/>
  <c r="AD14" i="42"/>
  <c r="AH10" i="42"/>
  <c r="AI9" i="42"/>
  <c r="AJ8" i="42"/>
  <c r="AI10" i="42"/>
  <c r="AG14" i="42"/>
  <c r="AK9" i="42"/>
  <c r="AD16" i="42"/>
  <c r="AB11" i="42"/>
  <c r="AF9" i="42"/>
  <c r="AH15" i="42"/>
  <c r="AD15" i="42"/>
  <c r="AE13" i="42"/>
  <c r="AG9" i="42"/>
  <c r="AD8" i="42"/>
  <c r="AJ16" i="42"/>
  <c r="AK13" i="42"/>
  <c r="AI15" i="42"/>
  <c r="AG13" i="42"/>
  <c r="AI12" i="42"/>
  <c r="AC14" i="42"/>
  <c r="AE12" i="42"/>
  <c r="AG10" i="42"/>
  <c r="AF16" i="42"/>
  <c r="AG11" i="42"/>
  <c r="AE10" i="42"/>
  <c r="AF8" i="42"/>
  <c r="AB8" i="42"/>
  <c r="AJ9" i="42"/>
  <c r="AE11" i="42"/>
  <c r="AG17" i="42"/>
  <c r="AK14" i="42"/>
  <c r="AH13" i="42"/>
  <c r="AD12" i="42"/>
  <c r="AF12" i="42"/>
  <c r="AJ15" i="42"/>
  <c r="AC12" i="42"/>
  <c r="AC16" i="42"/>
  <c r="AI14" i="42"/>
  <c r="AH9" i="42"/>
  <c r="AB17" i="42"/>
  <c r="AK16" i="42"/>
  <c r="AF14" i="42"/>
  <c r="AF15" i="42"/>
  <c r="AJ10" i="42"/>
  <c r="AI13" i="42"/>
  <c r="AJ11" i="42"/>
  <c r="AH16" i="42"/>
  <c r="AJ14" i="42"/>
  <c r="AF11" i="42"/>
  <c r="AC8" i="42"/>
  <c r="AH11" i="42"/>
  <c r="AJ13" i="42"/>
  <c r="AI8" i="42"/>
  <c r="AE8" i="42"/>
  <c r="AB13" i="42"/>
  <c r="AK11" i="42"/>
  <c r="AI17" i="42"/>
  <c r="AK12" i="42"/>
  <c r="AK15" i="42"/>
  <c r="AE15" i="42"/>
  <c r="AK8" i="42"/>
  <c r="AH7" i="42"/>
  <c r="AC6" i="42"/>
  <c r="AI6" i="42"/>
  <c r="AK6" i="42"/>
  <c r="AH6" i="42"/>
  <c r="AJ6" i="42"/>
  <c r="AB6" i="42"/>
  <c r="AC7" i="42"/>
  <c r="AI7" i="42"/>
  <c r="AK7" i="42"/>
  <c r="AF6" i="42"/>
  <c r="AE6" i="42"/>
  <c r="AF7" i="42"/>
  <c r="AE7" i="42"/>
  <c r="AG6" i="42"/>
  <c r="AG7" i="42"/>
  <c r="AD6" i="42"/>
  <c r="AB7" i="42"/>
  <c r="AJ7" i="42"/>
  <c r="AD7" i="42"/>
  <c r="AD5" i="42"/>
  <c r="AK5" i="42"/>
  <c r="AE5" i="42"/>
  <c r="AH5" i="42"/>
  <c r="AG5" i="42"/>
  <c r="AC5" i="42"/>
  <c r="AF5" i="42"/>
  <c r="AI5" i="42"/>
  <c r="AJ5" i="42"/>
  <c r="AB5" i="42"/>
  <c r="D15" i="42"/>
  <c r="D16" i="42"/>
  <c r="D13" i="42"/>
  <c r="D11" i="42"/>
  <c r="D8" i="42"/>
  <c r="F15" i="5"/>
  <c r="F13" i="5"/>
  <c r="F11" i="5"/>
  <c r="F16" i="5"/>
  <c r="AI3" i="42"/>
  <c r="AB2" i="42"/>
  <c r="AH3" i="42"/>
  <c r="AG2" i="42"/>
  <c r="AJ3" i="42"/>
  <c r="AE2" i="42"/>
  <c r="AI2" i="42"/>
  <c r="AK3" i="42"/>
  <c r="AC2" i="42"/>
  <c r="AF3" i="42"/>
  <c r="AG3" i="42"/>
  <c r="AF2" i="42"/>
  <c r="AD3" i="42"/>
  <c r="AB3" i="42"/>
  <c r="AE3" i="42"/>
  <c r="AD2" i="42"/>
  <c r="AH2" i="42"/>
  <c r="AJ2" i="42"/>
  <c r="AC3" i="42"/>
  <c r="AK2" i="42"/>
  <c r="BE12" i="19"/>
  <c r="BE15" i="19"/>
  <c r="BE13" i="19"/>
  <c r="BE17" i="19"/>
  <c r="T36" i="22"/>
  <c r="L45" i="5"/>
  <c r="X40" i="5"/>
  <c r="O41" i="5"/>
  <c r="R42" i="5"/>
  <c r="AD37" i="5"/>
  <c r="AA43" i="5"/>
  <c r="U35" i="5"/>
  <c r="AG38" i="5"/>
  <c r="AG36" i="5"/>
  <c r="X44" i="5"/>
  <c r="AA40" i="5"/>
  <c r="AD39" i="5"/>
  <c r="R47" i="5"/>
  <c r="U42" i="5"/>
  <c r="AA42" i="5"/>
  <c r="L46" i="5"/>
  <c r="I41" i="5"/>
  <c r="R38" i="5"/>
  <c r="U36" i="5"/>
  <c r="I46" i="5"/>
  <c r="X42" i="5"/>
  <c r="R39" i="5"/>
  <c r="AD38" i="5"/>
  <c r="AG35" i="5"/>
  <c r="R46" i="5"/>
  <c r="I45" i="5"/>
  <c r="I35" i="5"/>
  <c r="R37" i="5"/>
  <c r="AA38" i="5"/>
  <c r="X46" i="5"/>
  <c r="AG39" i="5"/>
  <c r="U38" i="5"/>
  <c r="AD35" i="5"/>
  <c r="U37" i="5"/>
  <c r="AG43" i="5"/>
  <c r="U45" i="5"/>
  <c r="AD47" i="5"/>
  <c r="I37" i="5"/>
  <c r="R43" i="5"/>
  <c r="AD41" i="5"/>
  <c r="O43" i="5"/>
  <c r="AA45" i="5"/>
  <c r="X35" i="5"/>
  <c r="AD40" i="5"/>
  <c r="AA47" i="5"/>
  <c r="L41" i="5"/>
  <c r="X38" i="5"/>
  <c r="AA37" i="5"/>
  <c r="O39" i="5"/>
  <c r="R40" i="5"/>
  <c r="AA44" i="5"/>
  <c r="O36" i="5"/>
  <c r="L47" i="5"/>
  <c r="L37" i="5"/>
  <c r="AG45" i="5"/>
  <c r="I47" i="5"/>
  <c r="R41" i="5"/>
  <c r="L43" i="5"/>
  <c r="AG37" i="5"/>
  <c r="U41" i="5"/>
  <c r="AD43" i="5"/>
  <c r="I36" i="5"/>
  <c r="L38" i="5"/>
  <c r="O35" i="5"/>
  <c r="L35" i="5"/>
  <c r="O44" i="5"/>
  <c r="X43" i="5"/>
  <c r="AM7" i="22"/>
  <c r="AK26" i="22" s="1"/>
  <c r="W50" i="5" s="1"/>
  <c r="U47" i="5"/>
  <c r="I44" i="5"/>
  <c r="X37" i="5"/>
  <c r="AP7" i="22"/>
  <c r="AN26" i="22" s="1"/>
  <c r="Z50" i="5" s="1"/>
  <c r="O47" i="5"/>
  <c r="O37" i="5"/>
  <c r="U43" i="5"/>
  <c r="AD36" i="5"/>
  <c r="X36" i="5"/>
  <c r="O45" i="5"/>
  <c r="AA41" i="5"/>
  <c r="O38" i="5"/>
  <c r="X47" i="5"/>
  <c r="AG46" i="5"/>
  <c r="L42" i="5"/>
  <c r="AG41" i="5"/>
  <c r="L44" i="5"/>
  <c r="AG47" i="5"/>
  <c r="U44" i="5"/>
  <c r="AA46" i="5"/>
  <c r="X39" i="5"/>
  <c r="X45" i="5"/>
  <c r="AS7" i="22"/>
  <c r="AQ26" i="22" s="1"/>
  <c r="AC50" i="5" s="1"/>
  <c r="AG40" i="5"/>
  <c r="AV7" i="22"/>
  <c r="AT26" i="22" s="1"/>
  <c r="AF50" i="5" s="1"/>
  <c r="F44" i="5"/>
  <c r="F36" i="5"/>
  <c r="AD7" i="22"/>
  <c r="AB26" i="22" s="1"/>
  <c r="N50" i="5" s="1"/>
  <c r="F47" i="5"/>
  <c r="F45" i="5"/>
  <c r="F41" i="5"/>
  <c r="I38" i="5"/>
  <c r="U40" i="5"/>
  <c r="AA39" i="5"/>
  <c r="R44" i="5"/>
  <c r="AD44" i="5"/>
  <c r="AD46" i="5"/>
  <c r="O40" i="5"/>
  <c r="X41" i="5"/>
  <c r="AD42" i="5"/>
  <c r="O46" i="5"/>
  <c r="AJ7" i="22"/>
  <c r="AH26" i="22" s="1"/>
  <c r="T50" i="5" s="1"/>
  <c r="F38" i="5"/>
  <c r="F42" i="5"/>
  <c r="L36" i="5"/>
  <c r="R36" i="5"/>
  <c r="U46" i="5"/>
  <c r="R45" i="5"/>
  <c r="O42" i="5"/>
  <c r="U39" i="5"/>
  <c r="F46" i="5"/>
  <c r="T35" i="22"/>
  <c r="F49" i="5"/>
  <c r="F35" i="5"/>
  <c r="F43" i="5"/>
  <c r="R35" i="5"/>
  <c r="I43" i="5"/>
  <c r="AD45" i="5"/>
  <c r="AA35" i="5"/>
  <c r="I42" i="5"/>
  <c r="AG42" i="5"/>
  <c r="AA36" i="5"/>
  <c r="AG44" i="5"/>
  <c r="AG7" i="22"/>
  <c r="AE26" i="22" s="1"/>
  <c r="Q50" i="5" s="1"/>
  <c r="F37" i="5"/>
  <c r="T14" i="18"/>
  <c r="T16" i="18"/>
  <c r="T18" i="18"/>
  <c r="T19" i="18"/>
  <c r="T11" i="18"/>
  <c r="BE14" i="19"/>
  <c r="BE9" i="19"/>
  <c r="BE16" i="19"/>
  <c r="BE11" i="19"/>
  <c r="BE10" i="19"/>
  <c r="BE8" i="19"/>
  <c r="AB35" i="5" l="1"/>
  <c r="P35" i="5"/>
  <c r="AE35" i="5"/>
  <c r="V35" i="5"/>
  <c r="AH35" i="5"/>
  <c r="Y35" i="5"/>
  <c r="S35" i="5"/>
  <c r="AK4" i="19"/>
  <c r="AK11" i="19" s="1"/>
  <c r="AN4" i="19"/>
  <c r="AN11" i="19" s="1"/>
  <c r="Y4" i="19"/>
  <c r="Y11" i="19" s="1"/>
  <c r="AB4" i="19"/>
  <c r="AB11" i="19" s="1"/>
  <c r="S4" i="19"/>
  <c r="S11" i="19" s="1"/>
  <c r="AQ4" i="19"/>
  <c r="AQ11" i="19" s="1"/>
  <c r="AH4" i="19"/>
  <c r="AH11" i="19" s="1"/>
  <c r="V4" i="19"/>
  <c r="V11" i="19" s="1"/>
  <c r="AE4" i="19"/>
  <c r="AE11" i="19" s="1"/>
  <c r="P4" i="19"/>
  <c r="P11" i="19" s="1"/>
  <c r="BF20" i="19"/>
  <c r="E6" i="4"/>
  <c r="P9" i="19" l="1"/>
  <c r="P7" i="19"/>
  <c r="S7" i="19"/>
  <c r="S9" i="19"/>
  <c r="V9" i="19"/>
  <c r="V7" i="19"/>
  <c r="AB9" i="19"/>
  <c r="AB7" i="19"/>
  <c r="AN9" i="19"/>
  <c r="AN7" i="19"/>
  <c r="AE9" i="19"/>
  <c r="AE7" i="19"/>
  <c r="AH9" i="19"/>
  <c r="AH7" i="19"/>
  <c r="AQ7" i="19"/>
  <c r="AQ9" i="19"/>
  <c r="Y9" i="19"/>
  <c r="Y7" i="19"/>
  <c r="AK9" i="19"/>
  <c r="AK7" i="19"/>
  <c r="Y2" i="19"/>
  <c r="Y3" i="19"/>
  <c r="AE2" i="19"/>
  <c r="AE3" i="19"/>
  <c r="AK3" i="19"/>
  <c r="AK2" i="19"/>
  <c r="V2" i="19"/>
  <c r="V3" i="19"/>
  <c r="AQ2" i="19"/>
  <c r="AQ3" i="19"/>
  <c r="AH3" i="19"/>
  <c r="AH2" i="19"/>
  <c r="S2" i="19"/>
  <c r="S3" i="19"/>
  <c r="AB3" i="19"/>
  <c r="AB2" i="19"/>
  <c r="AN3" i="19"/>
  <c r="AN2" i="19"/>
  <c r="H22" i="5"/>
  <c r="E22" i="5"/>
  <c r="T22" i="5"/>
  <c r="AF22" i="5"/>
  <c r="K22" i="5"/>
  <c r="N22" i="5"/>
  <c r="AC22" i="5"/>
  <c r="Q22" i="5"/>
  <c r="Z22" i="5"/>
  <c r="W22" i="5"/>
  <c r="P3" i="19"/>
  <c r="P2" i="19"/>
  <c r="AI9" i="19" l="1"/>
  <c r="AO9" i="19"/>
  <c r="AL9" i="19"/>
  <c r="T11" i="19"/>
  <c r="AI11" i="19"/>
  <c r="AC9" i="19"/>
  <c r="Z11" i="19"/>
  <c r="AF9" i="19"/>
  <c r="AC11" i="19"/>
  <c r="AR9" i="19"/>
  <c r="AL11" i="19"/>
  <c r="T9" i="19"/>
  <c r="AR11" i="19"/>
  <c r="AF11" i="19"/>
  <c r="AO11" i="19"/>
  <c r="W11" i="19"/>
  <c r="W9" i="19"/>
  <c r="Z9" i="19"/>
  <c r="T7" i="19"/>
  <c r="AR7" i="19"/>
  <c r="AI7" i="19"/>
  <c r="AF7" i="19"/>
  <c r="AO7" i="19"/>
  <c r="AC7" i="19"/>
  <c r="W7" i="19"/>
  <c r="AL7" i="19"/>
  <c r="Z7" i="19"/>
  <c r="R4" i="42"/>
  <c r="T4" i="42"/>
  <c r="Y4" i="42"/>
  <c r="S4" i="42"/>
  <c r="V4" i="42"/>
  <c r="Q4" i="42"/>
  <c r="Z4" i="42"/>
  <c r="W4" i="42"/>
  <c r="X4" i="42"/>
  <c r="U4" i="42"/>
  <c r="Z24" i="5"/>
  <c r="T24" i="5"/>
  <c r="H20" i="5"/>
  <c r="E20" i="5"/>
  <c r="E21" i="5"/>
  <c r="AC20" i="5"/>
  <c r="Q20" i="5"/>
  <c r="H21" i="5"/>
  <c r="AF20" i="5"/>
  <c r="T20" i="5"/>
  <c r="N20" i="5"/>
  <c r="Z20" i="5"/>
  <c r="N24" i="5"/>
  <c r="Q24" i="5"/>
  <c r="W20" i="5"/>
  <c r="K21" i="5"/>
  <c r="W24" i="5"/>
  <c r="K20" i="5"/>
  <c r="K24" i="5"/>
  <c r="H24" i="5"/>
  <c r="AC24" i="5"/>
  <c r="AF24" i="5"/>
  <c r="AC25" i="5"/>
  <c r="AF25" i="5"/>
  <c r="N25" i="5"/>
  <c r="Z25" i="5"/>
  <c r="AF26" i="5"/>
  <c r="N26" i="5"/>
  <c r="Q25" i="5"/>
  <c r="H25" i="5"/>
  <c r="Z26" i="5"/>
  <c r="K25" i="5"/>
  <c r="T25" i="5"/>
  <c r="H26" i="5"/>
  <c r="AC26" i="5"/>
  <c r="K26" i="5"/>
  <c r="W25" i="5"/>
  <c r="T26" i="5"/>
  <c r="Q26" i="5"/>
  <c r="W26" i="5"/>
  <c r="Q7" i="19"/>
  <c r="E24" i="5"/>
  <c r="R6" i="42" l="1"/>
  <c r="R17" i="42"/>
  <c r="U17" i="42"/>
  <c r="V6" i="42"/>
  <c r="Z17" i="42"/>
  <c r="Y5" i="42"/>
  <c r="V17" i="42"/>
  <c r="X6" i="42"/>
  <c r="R5" i="42"/>
  <c r="U5" i="42"/>
  <c r="V5" i="42"/>
  <c r="W6" i="42"/>
  <c r="X17" i="42"/>
  <c r="T6" i="42"/>
  <c r="S5" i="42"/>
  <c r="T5" i="42"/>
  <c r="X5" i="42"/>
  <c r="U6" i="42"/>
  <c r="S17" i="42"/>
  <c r="W5" i="42"/>
  <c r="Z5" i="42"/>
  <c r="Q5" i="42"/>
  <c r="Z6" i="42"/>
  <c r="Y17" i="42"/>
  <c r="Y6" i="42"/>
  <c r="W17" i="42"/>
  <c r="T17" i="42"/>
  <c r="S6" i="42"/>
  <c r="AJ7" i="19"/>
  <c r="AH20" i="19" s="1"/>
  <c r="AM7" i="19"/>
  <c r="AK20" i="19" s="1"/>
  <c r="AA7" i="19"/>
  <c r="Y20" i="19" s="1"/>
  <c r="AD7" i="19"/>
  <c r="AB20" i="19" s="1"/>
  <c r="X7" i="19"/>
  <c r="V20" i="19" s="1"/>
  <c r="AP7" i="19"/>
  <c r="AN20" i="19" s="1"/>
  <c r="AS7" i="19"/>
  <c r="AQ20" i="19" s="1"/>
  <c r="AG7" i="19"/>
  <c r="AE20" i="19" s="1"/>
  <c r="U7" i="19"/>
  <c r="S20" i="19" s="1"/>
  <c r="P44" i="19"/>
  <c r="U2" i="42"/>
  <c r="Q2" i="42"/>
  <c r="T2" i="42"/>
  <c r="Q3" i="42"/>
  <c r="R3" i="42"/>
  <c r="S3" i="42"/>
  <c r="V2" i="42"/>
  <c r="X2" i="42"/>
  <c r="Y2" i="42"/>
  <c r="W2" i="42"/>
  <c r="Z2" i="42"/>
  <c r="R2" i="42"/>
  <c r="S2" i="42"/>
  <c r="X26" i="5"/>
  <c r="R26" i="5"/>
  <c r="AD25" i="5"/>
  <c r="O26" i="5"/>
  <c r="O25" i="5"/>
  <c r="U26" i="5"/>
  <c r="L26" i="5"/>
  <c r="AA26" i="5"/>
  <c r="R25" i="5"/>
  <c r="AG25" i="5"/>
  <c r="U25" i="5"/>
  <c r="L25" i="5"/>
  <c r="I26" i="5"/>
  <c r="I25" i="5"/>
  <c r="AD24" i="5"/>
  <c r="U24" i="5"/>
  <c r="AG24" i="5"/>
  <c r="X24" i="5"/>
  <c r="X25" i="5"/>
  <c r="AA25" i="5"/>
  <c r="F24" i="5"/>
  <c r="F28" i="5"/>
  <c r="AD19" i="41" s="1"/>
  <c r="AD26" i="5"/>
  <c r="AG26" i="5"/>
  <c r="L24" i="5"/>
  <c r="R24" i="5"/>
  <c r="O24" i="5"/>
  <c r="AA24" i="5"/>
  <c r="I24" i="5"/>
  <c r="Q9" i="19"/>
  <c r="E25" i="5"/>
  <c r="Q11" i="19"/>
  <c r="E26" i="5"/>
  <c r="N21" i="5"/>
  <c r="Q6" i="42" l="1"/>
  <c r="Q17" i="42"/>
  <c r="T3" i="42"/>
  <c r="AE24" i="5"/>
  <c r="P24" i="5"/>
  <c r="AH24" i="5"/>
  <c r="S24" i="5"/>
  <c r="AB24" i="5"/>
  <c r="Y24" i="5"/>
  <c r="V24" i="5"/>
  <c r="F25" i="5"/>
  <c r="F26" i="5"/>
  <c r="M24" i="5"/>
  <c r="J24" i="5"/>
  <c r="R7" i="19"/>
  <c r="Q21" i="5"/>
  <c r="T21" i="5"/>
  <c r="E16" i="4"/>
  <c r="E15" i="4"/>
  <c r="E14" i="4"/>
  <c r="E13" i="4"/>
  <c r="E12" i="4"/>
  <c r="E11" i="4"/>
  <c r="E10" i="4"/>
  <c r="E9" i="4"/>
  <c r="E8" i="4"/>
  <c r="E5" i="4"/>
  <c r="E4" i="4"/>
  <c r="P20" i="19" l="1"/>
  <c r="V3" i="42"/>
  <c r="U3" i="42"/>
  <c r="AF29" i="5"/>
  <c r="Q29" i="5"/>
  <c r="AC29" i="5"/>
  <c r="Z29" i="5"/>
  <c r="N29" i="5"/>
  <c r="T29" i="5"/>
  <c r="W29" i="5"/>
  <c r="H29" i="5"/>
  <c r="K29" i="5"/>
  <c r="G24" i="5"/>
  <c r="F4" i="4"/>
  <c r="E21" i="4" s="1"/>
  <c r="E29" i="5" l="1"/>
  <c r="AK6" i="41" s="1"/>
  <c r="W21" i="5"/>
  <c r="W3" i="42" l="1"/>
  <c r="Z21" i="5"/>
  <c r="AF21" i="5"/>
  <c r="Z3" i="42" l="1"/>
  <c r="X3" i="42"/>
  <c r="AC21" i="5"/>
  <c r="Y3" i="42" l="1"/>
  <c r="BG13" i="19"/>
  <c r="F8" i="5" l="1"/>
  <c r="F7" i="5"/>
  <c r="F6" i="5" l="1"/>
  <c r="F17" i="5" l="1"/>
  <c r="E3" i="5"/>
  <c r="D4" i="42" l="1"/>
  <c r="F5" i="5"/>
  <c r="E2" i="5"/>
  <c r="K24" i="42" l="1"/>
  <c r="L24" i="42"/>
  <c r="AD24" i="42"/>
  <c r="J24" i="42"/>
  <c r="H24" i="42"/>
  <c r="Y24" i="42"/>
  <c r="V24" i="42"/>
  <c r="S24" i="42"/>
  <c r="U24" i="42"/>
  <c r="X24" i="42"/>
  <c r="T24" i="42"/>
  <c r="Z24" i="42"/>
  <c r="W24" i="42"/>
  <c r="F24" i="42"/>
  <c r="G24" i="42"/>
  <c r="AN24" i="42"/>
  <c r="E24" i="42"/>
  <c r="AC24" i="42"/>
  <c r="AM24" i="42"/>
  <c r="R24" i="42"/>
  <c r="AB24" i="42"/>
  <c r="D24" i="42"/>
  <c r="D25" i="42" s="1"/>
  <c r="Q24" i="42"/>
  <c r="D3" i="42"/>
  <c r="L25" i="42" l="1"/>
  <c r="K25" i="42"/>
  <c r="J25" i="42"/>
  <c r="AD25" i="42"/>
  <c r="X25" i="42"/>
  <c r="U25" i="42"/>
  <c r="S25" i="42"/>
  <c r="W25" i="42"/>
  <c r="V25" i="42"/>
  <c r="Z25" i="42"/>
  <c r="Y25" i="42"/>
  <c r="E25" i="42"/>
  <c r="T25" i="42"/>
  <c r="H25" i="42"/>
  <c r="G25" i="42"/>
  <c r="F25" i="42"/>
  <c r="AN25" i="42"/>
  <c r="AM25" i="42"/>
  <c r="R25" i="42"/>
  <c r="AC25" i="42"/>
  <c r="AB25" i="42"/>
  <c r="Q25" i="42"/>
  <c r="AF26" i="42"/>
  <c r="W26" i="42"/>
  <c r="Z26" i="42"/>
  <c r="AA26" i="42"/>
  <c r="AG26" i="42"/>
  <c r="AM26" i="42"/>
  <c r="V26" i="42"/>
  <c r="AE26" i="42"/>
  <c r="AQ23" i="42"/>
  <c r="AQ26" i="42"/>
  <c r="AN26" i="42"/>
  <c r="AK26" i="42"/>
  <c r="Y26" i="42"/>
  <c r="AC26" i="42"/>
  <c r="S26" i="42"/>
  <c r="AJ26" i="42"/>
  <c r="U26" i="42"/>
  <c r="AH26" i="42"/>
  <c r="AO23" i="42"/>
  <c r="AO26" i="42"/>
  <c r="Q26" i="42"/>
  <c r="R26" i="42"/>
  <c r="AB26" i="42"/>
  <c r="AP23" i="42"/>
  <c r="AP26" i="42"/>
  <c r="X26" i="42"/>
  <c r="T26" i="42"/>
  <c r="AI26" i="42"/>
  <c r="AR23" i="42"/>
  <c r="AR26" i="42"/>
  <c r="AD26" i="42"/>
  <c r="AL26" i="42"/>
  <c r="AL23" i="42"/>
  <c r="L26" i="42"/>
  <c r="I26" i="42"/>
  <c r="H26" i="42"/>
  <c r="K26" i="42"/>
  <c r="G26" i="42"/>
  <c r="J26" i="42"/>
  <c r="F26" i="42"/>
  <c r="D26" i="42"/>
  <c r="M26" i="42"/>
  <c r="E26" i="42"/>
  <c r="N26" i="42"/>
  <c r="O26" i="42"/>
  <c r="P26" i="42"/>
  <c r="S12" i="18"/>
  <c r="S13" i="18"/>
  <c r="E10" i="5"/>
  <c r="E9" i="5"/>
  <c r="D10" i="42" l="1"/>
  <c r="D9" i="42"/>
  <c r="F10" i="5"/>
  <c r="F9" i="5"/>
  <c r="AN23" i="42"/>
  <c r="T23" i="42"/>
  <c r="R23" i="42"/>
  <c r="Y23" i="42"/>
  <c r="AA23" i="42"/>
  <c r="H23" i="42"/>
  <c r="AD23" i="42"/>
  <c r="X23" i="42"/>
  <c r="AK23" i="42"/>
  <c r="V23" i="42"/>
  <c r="N23" i="42"/>
  <c r="F23" i="42"/>
  <c r="Q23" i="42"/>
  <c r="AJ23" i="42"/>
  <c r="Z23" i="42"/>
  <c r="U23" i="42"/>
  <c r="AE23" i="42"/>
  <c r="J23" i="42"/>
  <c r="S23" i="42"/>
  <c r="I23" i="42"/>
  <c r="W23" i="42"/>
  <c r="E23" i="42"/>
  <c r="AC23" i="42"/>
  <c r="AF23" i="42"/>
  <c r="O23" i="42"/>
  <c r="D23" i="42"/>
  <c r="K23" i="42"/>
  <c r="P23" i="42"/>
  <c r="M23" i="42"/>
  <c r="G23" i="42"/>
  <c r="L23" i="42"/>
  <c r="AI23" i="42"/>
  <c r="AB23" i="42"/>
  <c r="AH23" i="42"/>
  <c r="AG23" i="42"/>
  <c r="AM23" i="42"/>
  <c r="F61" i="5"/>
  <c r="F60" i="5"/>
  <c r="T13" i="18"/>
  <c r="V6" i="18"/>
  <c r="T12" i="18"/>
  <c r="W4" i="41" l="1"/>
  <c r="V4" i="41"/>
  <c r="U4" i="41"/>
  <c r="T4" i="41"/>
  <c r="S4" i="41"/>
  <c r="AB4" i="41"/>
  <c r="AB18" i="41" s="1"/>
  <c r="Y4" i="41"/>
  <c r="Y18" i="41" s="1"/>
  <c r="R4" i="41"/>
  <c r="R18" i="41" s="1"/>
  <c r="P4" i="41"/>
  <c r="P18" i="41" s="1"/>
  <c r="N4" i="41"/>
  <c r="N18" i="41" s="1"/>
  <c r="L4" i="41"/>
  <c r="L18" i="41" s="1"/>
  <c r="J4" i="41"/>
  <c r="J18" i="41" s="1"/>
  <c r="H4" i="41"/>
  <c r="H18" i="41" s="1"/>
  <c r="G4" i="41"/>
  <c r="G18" i="41" s="1"/>
  <c r="D4" i="41"/>
  <c r="D18" i="41" s="1"/>
  <c r="AA4" i="41"/>
  <c r="AA18" i="41" s="1"/>
  <c r="Z4" i="41"/>
  <c r="Z18" i="41" s="1"/>
  <c r="X4" i="41"/>
  <c r="X18" i="41" s="1"/>
  <c r="Q4" i="41"/>
  <c r="Q18" i="41" s="1"/>
  <c r="O4" i="41"/>
  <c r="O18" i="41" s="1"/>
  <c r="M4" i="41"/>
  <c r="M18" i="41" s="1"/>
  <c r="K4" i="41"/>
  <c r="K18" i="41" s="1"/>
  <c r="I4" i="41"/>
  <c r="I18" i="41" s="1"/>
  <c r="F4" i="41"/>
  <c r="F18" i="41" s="1"/>
  <c r="E4" i="41"/>
  <c r="E18" i="41" s="1"/>
  <c r="U8" i="18"/>
  <c r="T21" i="18" s="1"/>
  <c r="D28" i="42"/>
  <c r="G56" i="5"/>
  <c r="G5" i="5"/>
  <c r="T15" i="41" l="1"/>
  <c r="T6" i="41"/>
  <c r="T19" i="41"/>
  <c r="T14" i="41"/>
  <c r="T5" i="41"/>
  <c r="T18" i="41"/>
  <c r="T17" i="41"/>
  <c r="T8" i="41"/>
  <c r="T3" i="41"/>
  <c r="T16" i="41"/>
  <c r="T7" i="41"/>
  <c r="T13" i="41"/>
  <c r="T12" i="41"/>
  <c r="T11" i="41"/>
  <c r="U15" i="41"/>
  <c r="U6" i="41"/>
  <c r="U19" i="41"/>
  <c r="U14" i="41"/>
  <c r="U5" i="41"/>
  <c r="U18" i="41"/>
  <c r="U13" i="41"/>
  <c r="U17" i="41"/>
  <c r="U8" i="41"/>
  <c r="U3" i="41"/>
  <c r="U16" i="41"/>
  <c r="U7" i="41"/>
  <c r="U12" i="41"/>
  <c r="U11" i="41"/>
  <c r="S11" i="41"/>
  <c r="S15" i="41"/>
  <c r="S6" i="41"/>
  <c r="S19" i="41"/>
  <c r="S14" i="41"/>
  <c r="S5" i="41"/>
  <c r="S18" i="41"/>
  <c r="S13" i="41"/>
  <c r="S17" i="41"/>
  <c r="S8" i="41"/>
  <c r="S3" i="41"/>
  <c r="S16" i="41"/>
  <c r="S7" i="41"/>
  <c r="S12" i="41"/>
  <c r="V6" i="41"/>
  <c r="V19" i="41"/>
  <c r="V14" i="41"/>
  <c r="V5" i="41"/>
  <c r="V18" i="41"/>
  <c r="V13" i="41"/>
  <c r="V17" i="41"/>
  <c r="V8" i="41"/>
  <c r="V12" i="41"/>
  <c r="V3" i="41"/>
  <c r="V16" i="41"/>
  <c r="V7" i="41"/>
  <c r="V15" i="41"/>
  <c r="V11" i="41"/>
  <c r="W19" i="41"/>
  <c r="W14" i="41"/>
  <c r="W5" i="41"/>
  <c r="W18" i="41"/>
  <c r="W13" i="41"/>
  <c r="W17" i="41"/>
  <c r="W8" i="41"/>
  <c r="W12" i="41"/>
  <c r="W3" i="41"/>
  <c r="W16" i="41"/>
  <c r="W7" i="41"/>
  <c r="W15" i="41"/>
  <c r="W6" i="41"/>
  <c r="W11" i="41"/>
  <c r="E71" i="5"/>
  <c r="AK8" i="41" s="1"/>
  <c r="E18" i="5"/>
  <c r="AK5" i="41" s="1"/>
  <c r="Z6" i="41"/>
  <c r="Z14" i="41"/>
  <c r="Z7" i="41"/>
  <c r="Z15" i="41"/>
  <c r="Z8" i="41"/>
  <c r="Z16" i="41"/>
  <c r="Z9" i="41"/>
  <c r="Z17" i="41"/>
  <c r="Z10" i="41"/>
  <c r="Z19" i="41"/>
  <c r="Z11" i="41"/>
  <c r="Z12" i="41"/>
  <c r="Z13" i="41"/>
  <c r="AA13" i="41"/>
  <c r="AA6" i="41"/>
  <c r="AA14" i="41"/>
  <c r="AA7" i="41"/>
  <c r="AA15" i="41"/>
  <c r="AA8" i="41"/>
  <c r="AA16" i="41"/>
  <c r="AA9" i="41"/>
  <c r="AA17" i="41"/>
  <c r="AA10" i="41"/>
  <c r="AA19" i="41"/>
  <c r="AA11" i="41"/>
  <c r="AA12" i="41"/>
  <c r="AB13" i="41"/>
  <c r="AB14" i="41"/>
  <c r="AB7" i="41"/>
  <c r="AB15" i="41"/>
  <c r="AB8" i="41"/>
  <c r="AB16" i="41"/>
  <c r="AB9" i="41"/>
  <c r="AB17" i="41"/>
  <c r="AB10" i="41"/>
  <c r="AB19" i="41"/>
  <c r="AB11" i="41"/>
  <c r="AB12" i="41"/>
  <c r="AB6" i="41"/>
  <c r="Q13" i="41"/>
  <c r="Q17" i="41"/>
  <c r="Q8" i="41"/>
  <c r="Q16" i="41"/>
  <c r="Q15" i="41"/>
  <c r="Q12" i="41"/>
  <c r="Q7" i="41"/>
  <c r="Q11" i="41"/>
  <c r="Q6" i="41"/>
  <c r="Q14" i="41"/>
  <c r="Q19" i="41"/>
  <c r="J16" i="41"/>
  <c r="J7" i="41"/>
  <c r="J11" i="41"/>
  <c r="J6" i="41"/>
  <c r="J10" i="41"/>
  <c r="J19" i="41"/>
  <c r="J9" i="41"/>
  <c r="J15" i="41"/>
  <c r="J14" i="41"/>
  <c r="J8" i="41"/>
  <c r="J12" i="41"/>
  <c r="J13" i="41"/>
  <c r="J17" i="41"/>
  <c r="E15" i="41"/>
  <c r="E14" i="41"/>
  <c r="E13" i="41"/>
  <c r="E8" i="41"/>
  <c r="E6" i="41"/>
  <c r="E19" i="41"/>
  <c r="E17" i="41"/>
  <c r="E7" i="41"/>
  <c r="E11" i="41"/>
  <c r="E12" i="41"/>
  <c r="E16" i="41"/>
  <c r="I7" i="41"/>
  <c r="I11" i="41"/>
  <c r="I10" i="41"/>
  <c r="I19" i="41"/>
  <c r="I15" i="41"/>
  <c r="I6" i="41"/>
  <c r="I14" i="41"/>
  <c r="I13" i="41"/>
  <c r="I8" i="41"/>
  <c r="I12" i="41"/>
  <c r="I16" i="41"/>
  <c r="I17" i="41"/>
  <c r="D6" i="41"/>
  <c r="D14" i="41"/>
  <c r="D19" i="41"/>
  <c r="D13" i="41"/>
  <c r="D8" i="41"/>
  <c r="D12" i="41"/>
  <c r="D17" i="41"/>
  <c r="D7" i="41"/>
  <c r="D11" i="41"/>
  <c r="D15" i="41"/>
  <c r="D16" i="41"/>
  <c r="K16" i="41"/>
  <c r="K7" i="41"/>
  <c r="K11" i="41"/>
  <c r="K15" i="41"/>
  <c r="K19" i="41"/>
  <c r="K9" i="41"/>
  <c r="K6" i="41"/>
  <c r="K10" i="41"/>
  <c r="K14" i="41"/>
  <c r="K8" i="41"/>
  <c r="K13" i="41"/>
  <c r="K17" i="41"/>
  <c r="K12" i="41"/>
  <c r="O17" i="41"/>
  <c r="O8" i="41"/>
  <c r="O16" i="41"/>
  <c r="O15" i="41"/>
  <c r="O12" i="41"/>
  <c r="O7" i="41"/>
  <c r="O11" i="41"/>
  <c r="O6" i="41"/>
  <c r="O19" i="41"/>
  <c r="O13" i="41"/>
  <c r="O14" i="41"/>
  <c r="R8" i="41"/>
  <c r="R12" i="41"/>
  <c r="R16" i="41"/>
  <c r="R15" i="41"/>
  <c r="R13" i="41"/>
  <c r="R17" i="41"/>
  <c r="R7" i="41"/>
  <c r="R11" i="41"/>
  <c r="R6" i="41"/>
  <c r="R14" i="41"/>
  <c r="R19" i="41"/>
  <c r="F15" i="41"/>
  <c r="F6" i="41"/>
  <c r="F13" i="41"/>
  <c r="F8" i="41"/>
  <c r="F14" i="41"/>
  <c r="F19" i="41"/>
  <c r="F17" i="41"/>
  <c r="F7" i="41"/>
  <c r="F11" i="41"/>
  <c r="F12" i="41"/>
  <c r="F16" i="41"/>
  <c r="M12" i="41"/>
  <c r="M16" i="41"/>
  <c r="M6" i="41"/>
  <c r="M7" i="41"/>
  <c r="M11" i="41"/>
  <c r="M15" i="41"/>
  <c r="M14" i="41"/>
  <c r="M8" i="41"/>
  <c r="M13" i="41"/>
  <c r="M19" i="41"/>
  <c r="M17" i="41"/>
  <c r="X13" i="41"/>
  <c r="X17" i="41"/>
  <c r="X8" i="41"/>
  <c r="X7" i="41"/>
  <c r="X12" i="41"/>
  <c r="X16" i="41"/>
  <c r="X15" i="41"/>
  <c r="X11" i="41"/>
  <c r="X6" i="41"/>
  <c r="X14" i="41"/>
  <c r="X19" i="41"/>
  <c r="Y19" i="41"/>
  <c r="Y13" i="41"/>
  <c r="Y7" i="41"/>
  <c r="Y17" i="41"/>
  <c r="Y8" i="41"/>
  <c r="Y12" i="41"/>
  <c r="Y16" i="41"/>
  <c r="Y11" i="41"/>
  <c r="Y6" i="41"/>
  <c r="Y14" i="41"/>
  <c r="Y15" i="41"/>
  <c r="G11" i="41"/>
  <c r="G15" i="41"/>
  <c r="G6" i="41"/>
  <c r="G14" i="41"/>
  <c r="G19" i="41"/>
  <c r="G13" i="41"/>
  <c r="G7" i="41"/>
  <c r="G8" i="41"/>
  <c r="G12" i="41"/>
  <c r="G16" i="41"/>
  <c r="G17" i="41"/>
  <c r="H11" i="41"/>
  <c r="H6" i="41"/>
  <c r="H10" i="41"/>
  <c r="H14" i="41"/>
  <c r="H19" i="41"/>
  <c r="H13" i="41"/>
  <c r="H15" i="41"/>
  <c r="H9" i="41"/>
  <c r="H7" i="41"/>
  <c r="H8" i="41"/>
  <c r="H12" i="41"/>
  <c r="H16" i="41"/>
  <c r="H17" i="41"/>
  <c r="L12" i="41"/>
  <c r="L11" i="41"/>
  <c r="L6" i="41"/>
  <c r="L10" i="41"/>
  <c r="L16" i="41"/>
  <c r="L7" i="41"/>
  <c r="L15" i="41"/>
  <c r="L14" i="41"/>
  <c r="L19" i="41"/>
  <c r="L8" i="41"/>
  <c r="L9" i="41"/>
  <c r="L13" i="41"/>
  <c r="L17" i="41"/>
  <c r="N8" i="41"/>
  <c r="N7" i="41"/>
  <c r="N11" i="41"/>
  <c r="N15" i="41"/>
  <c r="N14" i="41"/>
  <c r="N12" i="41"/>
  <c r="N16" i="41"/>
  <c r="N6" i="41"/>
  <c r="N13" i="41"/>
  <c r="N17" i="41"/>
  <c r="N19" i="41"/>
  <c r="P17" i="41"/>
  <c r="P7" i="41"/>
  <c r="P11" i="41"/>
  <c r="P15" i="41"/>
  <c r="P8" i="41"/>
  <c r="P12" i="41"/>
  <c r="P16" i="41"/>
  <c r="P6" i="41"/>
  <c r="P10" i="41"/>
  <c r="P19" i="41"/>
  <c r="P13" i="41"/>
  <c r="P14" i="41"/>
  <c r="P9" i="41"/>
  <c r="E5" i="41"/>
  <c r="I5" i="41"/>
  <c r="O5" i="41"/>
  <c r="Q5" i="41"/>
  <c r="X5" i="41"/>
  <c r="AA5" i="41"/>
  <c r="D5" i="41"/>
  <c r="K5" i="41"/>
  <c r="G5" i="41"/>
  <c r="N5" i="41"/>
  <c r="F5" i="41"/>
  <c r="M5" i="41"/>
  <c r="H5" i="41"/>
  <c r="L5" i="41"/>
  <c r="P5" i="41"/>
  <c r="R5" i="41"/>
  <c r="Y5" i="41"/>
  <c r="Z5" i="41"/>
  <c r="J5" i="41"/>
  <c r="AB5" i="41"/>
  <c r="E3" i="41"/>
  <c r="AB3" i="41"/>
  <c r="Y3" i="41"/>
  <c r="K3" i="41"/>
  <c r="D3" i="41"/>
  <c r="Z3" i="41"/>
  <c r="F3" i="41"/>
  <c r="G3" i="41"/>
  <c r="H3" i="41"/>
  <c r="I3" i="41"/>
  <c r="J3" i="41"/>
  <c r="L3" i="41"/>
  <c r="M3" i="41"/>
  <c r="O3" i="41"/>
  <c r="Q3" i="41"/>
  <c r="N3" i="41"/>
  <c r="R3" i="41"/>
  <c r="P3" i="41"/>
  <c r="X3" i="41"/>
  <c r="AA3" i="41"/>
  <c r="S37" i="22"/>
  <c r="S38" i="22"/>
  <c r="Y12" i="22"/>
  <c r="V11" i="22"/>
  <c r="S12" i="22"/>
  <c r="V12" i="22"/>
  <c r="S11" i="22"/>
  <c r="Y11" i="22"/>
  <c r="AC18" i="41" l="1"/>
  <c r="AD18" i="41" s="1"/>
  <c r="AD8" i="41" a="1"/>
  <c r="AD8" i="41" s="1"/>
  <c r="AD7" i="41" a="1"/>
  <c r="AD7" i="41" s="1"/>
  <c r="AC19" i="41"/>
  <c r="AC17" i="41"/>
  <c r="AD17" i="41" s="1"/>
  <c r="AC5" i="41"/>
  <c r="AD5" i="41" s="1"/>
  <c r="AC15" i="41"/>
  <c r="AD15" i="41" s="1"/>
  <c r="AC16" i="41"/>
  <c r="AD16" i="41" s="1"/>
  <c r="AC12" i="41"/>
  <c r="AD12" i="41" s="1"/>
  <c r="AC14" i="41"/>
  <c r="AD14" i="41" s="1"/>
  <c r="AC11" i="41"/>
  <c r="AD11" i="41" s="1"/>
  <c r="AC7" i="41"/>
  <c r="AC13" i="41"/>
  <c r="AD13" i="41" s="1"/>
  <c r="AC6" i="41"/>
  <c r="AD6" i="41" s="1"/>
  <c r="AC8" i="41"/>
  <c r="Z11" i="22"/>
  <c r="W12" i="22"/>
  <c r="H39" i="5"/>
  <c r="T11" i="22"/>
  <c r="K40" i="5"/>
  <c r="H40" i="5"/>
  <c r="Z12" i="22"/>
  <c r="E40" i="5"/>
  <c r="W11" i="22"/>
  <c r="T12" i="22"/>
  <c r="K39" i="5"/>
  <c r="E39" i="5"/>
  <c r="AB9" i="42" l="1"/>
  <c r="AD9" i="42"/>
  <c r="F9" i="41" s="1"/>
  <c r="AB10" i="42"/>
  <c r="G10" i="41" s="1"/>
  <c r="AD10" i="42"/>
  <c r="F10" i="41" s="1"/>
  <c r="AC10" i="42"/>
  <c r="AC9" i="42"/>
  <c r="I9" i="41"/>
  <c r="X10" i="41"/>
  <c r="X9" i="41"/>
  <c r="L39" i="5"/>
  <c r="F40" i="5"/>
  <c r="F39" i="5"/>
  <c r="I40" i="5"/>
  <c r="T37" i="22"/>
  <c r="L40" i="5"/>
  <c r="I39" i="5"/>
  <c r="X7" i="22"/>
  <c r="V26" i="22" s="1"/>
  <c r="H50" i="5" s="1"/>
  <c r="U7" i="22"/>
  <c r="AA7" i="22"/>
  <c r="Y26" i="22" s="1"/>
  <c r="K50" i="5" s="1"/>
  <c r="T38" i="22"/>
  <c r="D9" i="41" l="1"/>
  <c r="G9" i="41"/>
  <c r="N10" i="41"/>
  <c r="E10" i="41"/>
  <c r="N9" i="41"/>
  <c r="E9" i="41"/>
  <c r="M10" i="41"/>
  <c r="D10" i="41"/>
  <c r="W10" i="41"/>
  <c r="O10" i="41"/>
  <c r="W9" i="41"/>
  <c r="O9" i="41"/>
  <c r="Q9" i="41"/>
  <c r="M9" i="41"/>
  <c r="S10" i="41"/>
  <c r="S9" i="41"/>
  <c r="R10" i="41"/>
  <c r="Q10" i="41"/>
  <c r="U10" i="41"/>
  <c r="V10" i="41"/>
  <c r="U9" i="41"/>
  <c r="V9" i="41"/>
  <c r="Y10" i="41"/>
  <c r="T10" i="41"/>
  <c r="Y9" i="41"/>
  <c r="T9" i="41"/>
  <c r="R9" i="41"/>
  <c r="S26" i="22"/>
  <c r="U33" i="22"/>
  <c r="T53" i="22" s="1"/>
  <c r="M35" i="5"/>
  <c r="G35" i="5"/>
  <c r="J35" i="5"/>
  <c r="AC10" i="41" l="1"/>
  <c r="AD10" i="41" s="1"/>
  <c r="AC9" i="41"/>
  <c r="AD9" i="41" a="1"/>
  <c r="AD9" i="41" s="1"/>
  <c r="E50" i="5"/>
  <c r="AK7" i="41" s="1"/>
  <c r="AK9" i="41" s="1"/>
  <c r="AE5" i="41" l="1"/>
  <c r="AF5" i="41" s="1"/>
</calcChain>
</file>

<file path=xl/sharedStrings.xml><?xml version="1.0" encoding="utf-8"?>
<sst xmlns="http://schemas.openxmlformats.org/spreadsheetml/2006/main" count="7666" uniqueCount="156">
  <si>
    <t>服務單位</t>
    <phoneticPr fontId="3" type="noConversion"/>
  </si>
  <si>
    <t>小計(元)</t>
    <phoneticPr fontId="2" type="noConversion"/>
  </si>
  <si>
    <t>姓名</t>
    <phoneticPr fontId="3" type="noConversion"/>
  </si>
  <si>
    <t>個案施測費</t>
  </si>
  <si>
    <t>魏氏兒童智力量表</t>
    <phoneticPr fontId="2" type="noConversion"/>
  </si>
  <si>
    <t>魏氏成人智力量表</t>
    <phoneticPr fontId="2" type="noConversion"/>
  </si>
  <si>
    <t>跨教育階段鑑定</t>
    <phoneticPr fontId="2" type="noConversion"/>
  </si>
  <si>
    <t>非跨教育階段鑑定</t>
    <phoneticPr fontId="2" type="noConversion"/>
  </si>
  <si>
    <t>書寫表達診斷測驗</t>
  </si>
  <si>
    <t>情緒障礙量表</t>
  </si>
  <si>
    <t>注意力缺陷/過動障礙測驗</t>
  </si>
  <si>
    <t>自閉症檢核表</t>
  </si>
  <si>
    <t>自閉症訪談記錄表</t>
  </si>
  <si>
    <t>自閉症入班觀察表</t>
  </si>
  <si>
    <t>其他測驗</t>
  </si>
  <si>
    <t>交通補助費（跨校派案）</t>
    <phoneticPr fontId="2" type="noConversion"/>
  </si>
  <si>
    <t>請填寫</t>
    <phoneticPr fontId="2" type="noConversion"/>
  </si>
  <si>
    <t>自動計算</t>
    <phoneticPr fontId="2" type="noConversion"/>
  </si>
  <si>
    <t>人數</t>
    <phoneticPr fontId="2" type="noConversion"/>
  </si>
  <si>
    <t>合計(元)</t>
    <phoneticPr fontId="2" type="noConversion"/>
  </si>
  <si>
    <t>單位</t>
    <phoneticPr fontId="2" type="noConversion"/>
  </si>
  <si>
    <t>費用(元)</t>
    <phoneticPr fontId="2" type="noConversion"/>
  </si>
  <si>
    <t>魏氏兒童智力量表</t>
    <phoneticPr fontId="2" type="noConversion"/>
  </si>
  <si>
    <t>份</t>
    <phoneticPr fontId="2" type="noConversion"/>
  </si>
  <si>
    <t>份</t>
  </si>
  <si>
    <t>5人/份</t>
    <phoneticPr fontId="2" type="noConversion"/>
  </si>
  <si>
    <t>非跨教育階段鑑定</t>
    <phoneticPr fontId="2" type="noConversion"/>
  </si>
  <si>
    <t>20人/份</t>
  </si>
  <si>
    <t>份</t>
    <phoneticPr fontId="2" type="noConversion"/>
  </si>
  <si>
    <t>總計</t>
    <phoneticPr fontId="2" type="noConversion"/>
  </si>
  <si>
    <t>編號</t>
    <phoneticPr fontId="3" type="noConversion"/>
  </si>
  <si>
    <t>學校</t>
    <phoneticPr fontId="2" type="noConversion"/>
  </si>
  <si>
    <t>人數</t>
    <phoneticPr fontId="2" type="noConversion"/>
  </si>
  <si>
    <t>小計(元)</t>
    <phoneticPr fontId="2" type="noConversion"/>
  </si>
  <si>
    <t>合計(元)</t>
    <phoneticPr fontId="2" type="noConversion"/>
  </si>
  <si>
    <t>魏氏兒童智力量表</t>
    <phoneticPr fontId="2" type="noConversion"/>
  </si>
  <si>
    <t>魏氏成人智力量表</t>
    <phoneticPr fontId="2" type="noConversion"/>
  </si>
  <si>
    <t>跨教育階段鑑定</t>
    <phoneticPr fontId="2" type="noConversion"/>
  </si>
  <si>
    <t>非跨教育階段鑑定</t>
    <phoneticPr fontId="2" type="noConversion"/>
  </si>
  <si>
    <t>總計</t>
    <phoneticPr fontId="2" type="noConversion"/>
  </si>
  <si>
    <t>編號</t>
    <phoneticPr fontId="2" type="noConversion"/>
  </si>
  <si>
    <t>文蘭適應行為量表</t>
    <phoneticPr fontId="2" type="noConversion"/>
  </si>
  <si>
    <t>序號</t>
  </si>
  <si>
    <t>學生姓名</t>
  </si>
  <si>
    <t>就讀年級</t>
  </si>
  <si>
    <t>提報項目</t>
  </si>
  <si>
    <t>實足年齡</t>
    <phoneticPr fontId="2" type="noConversion"/>
  </si>
  <si>
    <t>施測項目</t>
  </si>
  <si>
    <t>備註</t>
  </si>
  <si>
    <t>提報特教類別</t>
  </si>
  <si>
    <t>※說明：</t>
  </si>
  <si>
    <t>1.</t>
    <phoneticPr fontId="2" type="noConversion"/>
  </si>
  <si>
    <t>2.</t>
    <phoneticPr fontId="2" type="noConversion"/>
  </si>
  <si>
    <t>3.</t>
    <phoneticPr fontId="2" type="noConversion"/>
  </si>
  <si>
    <t>4.</t>
    <phoneticPr fontId="2" type="noConversion"/>
  </si>
  <si>
    <t>5.</t>
    <phoneticPr fontId="2" type="noConversion"/>
  </si>
  <si>
    <t>國語文及數學成就測驗</t>
    <phoneticPr fontId="2" type="noConversion"/>
  </si>
  <si>
    <t>注意力缺陷/過動障礙測驗</t>
    <phoneticPr fontId="2" type="noConversion"/>
  </si>
  <si>
    <t>自閉症訪談紀錄表</t>
    <phoneticPr fontId="2" type="noConversion"/>
  </si>
  <si>
    <t>情緒障礙量表</t>
    <phoneticPr fontId="2" type="noConversion"/>
  </si>
  <si>
    <t>書寫表達診斷測驗</t>
    <phoneticPr fontId="2" type="noConversion"/>
  </si>
  <si>
    <t>自閉症檢核表</t>
    <phoneticPr fontId="2" type="noConversion"/>
  </si>
  <si>
    <t>自閉症入班觀察表</t>
    <phoneticPr fontId="2" type="noConversion"/>
  </si>
  <si>
    <t>其他</t>
    <phoneticPr fontId="2" type="noConversion"/>
  </si>
  <si>
    <t>學年度</t>
    <phoneticPr fontId="2" type="noConversion"/>
  </si>
  <si>
    <t>第</t>
    <phoneticPr fontId="2" type="noConversion"/>
  </si>
  <si>
    <t>梯次</t>
    <phoneticPr fontId="2" type="noConversion"/>
  </si>
  <si>
    <t>學校聯絡電話：</t>
  </si>
  <si>
    <t>提報學校：</t>
    <phoneticPr fontId="2" type="noConversion"/>
  </si>
  <si>
    <t>自閉症訪談紀錄表</t>
    <phoneticPr fontId="2" type="noConversion"/>
  </si>
  <si>
    <t>自閉症訪談紀錄表</t>
    <phoneticPr fontId="2" type="noConversion"/>
  </si>
  <si>
    <t>□</t>
  </si>
  <si>
    <t>日期：</t>
  </si>
  <si>
    <t>特教業務承辦人核章：</t>
    <phoneticPr fontId="2" type="noConversion"/>
  </si>
  <si>
    <t>序號</t>
    <phoneticPr fontId="2" type="noConversion"/>
  </si>
  <si>
    <t>文蘭驗證分類</t>
    <phoneticPr fontId="2" type="noConversion"/>
  </si>
  <si>
    <t>學生姓名</t>
    <phoneticPr fontId="2" type="noConversion"/>
  </si>
  <si>
    <t>申請魏氏智力量表施測資格人員支援派案單</t>
    <phoneticPr fontId="2" type="noConversion"/>
  </si>
  <si>
    <t>魏氏成人智力量表</t>
  </si>
  <si>
    <t>所屬學校：</t>
  </si>
  <si>
    <t>所屬學校：</t>
    <phoneticPr fontId="2" type="noConversion"/>
  </si>
  <si>
    <t>學校聯絡電話：</t>
    <phoneticPr fontId="2" type="noConversion"/>
  </si>
  <si>
    <t>不重複教師人數</t>
    <phoneticPr fontId="2" type="noConversion"/>
  </si>
  <si>
    <t>合計</t>
    <phoneticPr fontId="2" type="noConversion"/>
  </si>
  <si>
    <t>心評原始</t>
    <phoneticPr fontId="2" type="noConversion"/>
  </si>
  <si>
    <t>次數</t>
    <phoneticPr fontId="2" type="noConversion"/>
  </si>
  <si>
    <t>非空白</t>
    <phoneticPr fontId="2" type="noConversion"/>
  </si>
  <si>
    <t>重排</t>
    <phoneticPr fontId="2" type="noConversion"/>
  </si>
  <si>
    <t>順序</t>
    <phoneticPr fontId="2" type="noConversion"/>
  </si>
  <si>
    <t>本單請以學校為單位，每校符合申請要件須支援派案之學生填寫於同一張，表格欄位不敷使用請自行增加。</t>
    <phoneticPr fontId="2" type="noConversion"/>
  </si>
  <si>
    <t>校內支援派案</t>
    <phoneticPr fontId="2" type="noConversion"/>
  </si>
  <si>
    <t>支援魏氏派案</t>
    <phoneticPr fontId="2" type="noConversion"/>
  </si>
  <si>
    <t>特殊原因支援派案</t>
    <phoneticPr fontId="2" type="noConversion"/>
  </si>
  <si>
    <t>自行尋求他校支援派案</t>
    <phoneticPr fontId="2" type="noConversion"/>
  </si>
  <si>
    <t>支援魏氏派案</t>
  </si>
  <si>
    <t>自行尋求他校支援派案</t>
  </si>
  <si>
    <t>重排</t>
  </si>
  <si>
    <t>一、增減派案單</t>
    <phoneticPr fontId="22" type="noConversion"/>
  </si>
  <si>
    <t>二、增減表格內容</t>
    <phoneticPr fontId="22" type="noConversion"/>
  </si>
  <si>
    <t>小計
(元)</t>
    <phoneticPr fontId="2" type="noConversion"/>
  </si>
  <si>
    <t>合計
(元)</t>
    <phoneticPr fontId="2" type="noConversion"/>
  </si>
  <si>
    <t>總金額
(元)</t>
    <phoneticPr fontId="2" type="noConversion"/>
  </si>
  <si>
    <t>請手動填寫</t>
    <phoneticPr fontId="2" type="noConversion"/>
  </si>
  <si>
    <t>校內配對派案</t>
    <phoneticPr fontId="2" type="noConversion"/>
  </si>
  <si>
    <t>請將務必將各資訊欄位填寫完整，以便後續統計。</t>
    <phoneticPr fontId="22" type="noConversion"/>
  </si>
  <si>
    <t>可手動修正</t>
    <phoneticPr fontId="2" type="noConversion"/>
  </si>
  <si>
    <t>請手動填寫</t>
    <phoneticPr fontId="2" type="noConversion"/>
  </si>
  <si>
    <t>請手動填寫</t>
    <phoneticPr fontId="2" type="noConversion"/>
  </si>
  <si>
    <t>步驟一：另存新檔後再進行填寫</t>
    <phoneticPr fontId="22" type="noConversion"/>
  </si>
  <si>
    <t>步驟四：增減派案單、表格</t>
    <phoneticPr fontId="22" type="noConversion"/>
  </si>
  <si>
    <t>步驟五：列印與繳交電子檔</t>
    <phoneticPr fontId="22" type="noConversion"/>
  </si>
  <si>
    <t>步驟三：依派案單類型填寫派案相關資料</t>
    <phoneticPr fontId="22" type="noConversion"/>
  </si>
  <si>
    <t>遠距覈實支付</t>
    <phoneticPr fontId="2" type="noConversion"/>
  </si>
  <si>
    <t>合計(元)</t>
  </si>
  <si>
    <t xml:space="preserve"> </t>
    <phoneticPr fontId="22" type="noConversion"/>
  </si>
  <si>
    <t>教育部主管高級中等學校身心障礙學生鑑定</t>
    <phoneticPr fontId="2" type="noConversion"/>
  </si>
  <si>
    <t>鑑定評估人員配對派案單</t>
    <phoneticPr fontId="2" type="noConversion"/>
  </si>
  <si>
    <t>特殊原因申請分組指派鑑定評估人員支援派案單</t>
    <phoneticPr fontId="2" type="noConversion"/>
  </si>
  <si>
    <t>自行尋求他校鑑定評估人員支援配對派案單</t>
    <phoneticPr fontId="2" type="noConversion"/>
  </si>
  <si>
    <t>跨校鑑定評估費</t>
    <phoneticPr fontId="2" type="noConversion"/>
  </si>
  <si>
    <t>鑑定評估工作費用試算表</t>
    <phoneticPr fontId="2" type="noConversion"/>
  </si>
  <si>
    <t>總測驗數量統計資料</t>
    <phoneticPr fontId="2" type="noConversion"/>
  </si>
  <si>
    <r>
      <t>完成後請</t>
    </r>
    <r>
      <rPr>
        <b/>
        <sz val="12"/>
        <color rgb="FFFF0000"/>
        <rFont val="微軟正黑體"/>
        <family val="2"/>
        <charset val="136"/>
      </rPr>
      <t>列印紙本派案單</t>
    </r>
    <r>
      <rPr>
        <sz val="12"/>
        <rFont val="微軟正黑體"/>
        <family val="2"/>
        <charset val="136"/>
      </rPr>
      <t>（可自行調整列高）</t>
    </r>
    <r>
      <rPr>
        <sz val="12"/>
        <color theme="1"/>
        <rFont val="微軟正黑體"/>
        <family val="2"/>
        <charset val="136"/>
      </rPr>
      <t>，</t>
    </r>
    <r>
      <rPr>
        <b/>
        <sz val="12"/>
        <color rgb="FFFF0000"/>
        <rFont val="微軟正黑體"/>
        <family val="2"/>
        <charset val="136"/>
      </rPr>
      <t>核章後繳交給分組承辦學校</t>
    </r>
    <r>
      <rPr>
        <sz val="12"/>
        <color theme="1"/>
        <rFont val="微軟正黑體"/>
        <family val="2"/>
        <charset val="136"/>
      </rPr>
      <t>進行派案與經費核銷，並</t>
    </r>
    <r>
      <rPr>
        <b/>
        <sz val="12"/>
        <color rgb="FFFF0000"/>
        <rFont val="微軟正黑體"/>
        <family val="2"/>
        <charset val="136"/>
      </rPr>
      <t>繳交電子檔</t>
    </r>
    <r>
      <rPr>
        <sz val="12"/>
        <color theme="1"/>
        <rFont val="微軟正黑體"/>
        <family val="2"/>
        <charset val="136"/>
      </rPr>
      <t>給分組進行統計。</t>
    </r>
    <phoneticPr fontId="22" type="noConversion"/>
  </si>
  <si>
    <t>本單請以鑑定評估人員為單位，每人填寫一張，表格欄位不敷使用請自行增加。</t>
    <phoneticPr fontId="2" type="noConversion"/>
  </si>
  <si>
    <t>原則上同一個案所須之相關測驗由同一位鑑定評估人員完成，採團測之測驗除外。</t>
    <phoneticPr fontId="2" type="noConversion"/>
  </si>
  <si>
    <t>線上提報後，請學校特教業務承辦人與校內鑑定評估人員協調進行配對派案，以平均分配個案數為原則，填妥後回傳至分組學校，後續若有修正請再重新回傳，以做為線上派案及評估費用核銷之依據。</t>
    <phoneticPr fontId="2" type="noConversion"/>
  </si>
  <si>
    <t>本單請以學校為單位，具以下情況之一需分組支援時始得提出申請：(1)校內有魏氏兒童智力量表施測資格人員，但因案量較多或有特殊原因；(2)校內無魏氏成人智力量表施測資格人員。表格欄位不敷使用請自行增加。</t>
    <phoneticPr fontId="2" type="noConversion"/>
  </si>
  <si>
    <t>線上提報後，若需支援請學校特教業務承辦人填妥本申請表後回傳至分組學校，後續若有修正請再重新回傳，以做為分組派案及評估費用核銷之依據。</t>
    <phoneticPr fontId="2" type="noConversion"/>
  </si>
  <si>
    <t>本表支援鑑定評估人員姓名及所屬學校由分組填寫，申請學校請勿填寫。</t>
    <phoneticPr fontId="2" type="noConversion"/>
  </si>
  <si>
    <r>
      <t>支援鑑定評估人員姓名
及所屬學校</t>
    </r>
    <r>
      <rPr>
        <sz val="10"/>
        <color rgb="FF000000"/>
        <rFont val="標楷體"/>
        <family val="4"/>
        <charset val="136"/>
      </rPr>
      <t>（本欄由分組填寫）</t>
    </r>
    <phoneticPr fontId="2" type="noConversion"/>
  </si>
  <si>
    <t>評估人員：</t>
  </si>
  <si>
    <t>評估人員：</t>
    <phoneticPr fontId="2" type="noConversion"/>
  </si>
  <si>
    <t>鑑定評估人員</t>
    <phoneticPr fontId="2" type="noConversion"/>
  </si>
  <si>
    <t>支援鑑定評估人員姓名：</t>
    <phoneticPr fontId="2" type="noConversion"/>
  </si>
  <si>
    <t>鑑定評估人員所屬學校：</t>
    <phoneticPr fontId="2" type="noConversion"/>
  </si>
  <si>
    <r>
      <rPr>
        <sz val="10.5"/>
        <color rgb="FF000000"/>
        <rFont val="標楷體"/>
        <family val="4"/>
        <charset val="136"/>
      </rPr>
      <t>支援鑑定評估人員
姓名及所屬學校</t>
    </r>
    <r>
      <rPr>
        <sz val="10"/>
        <color rgb="FF000000"/>
        <rFont val="標楷體"/>
        <family val="4"/>
        <charset val="136"/>
      </rPr>
      <t xml:space="preserve">
</t>
    </r>
    <r>
      <rPr>
        <sz val="9"/>
        <color rgb="FF000000"/>
        <rFont val="標楷體"/>
        <family val="4"/>
        <charset val="136"/>
      </rPr>
      <t>（本欄由分組填寫）</t>
    </r>
    <phoneticPr fontId="2" type="noConversion"/>
  </si>
  <si>
    <t>本表係校內有鑑定評估人員但因特殊原因(如產假…)無法進行評估者，始得提出申請。</t>
    <phoneticPr fontId="2" type="noConversion"/>
  </si>
  <si>
    <t>線上提報後，請學校特教業務承辦人自行尋求他校鑑定評估人員支援進行配對派案，填妥後回傳至分組學校，後續若有修正請再重新回傳，以做為線上派案之依據。</t>
    <phoneticPr fontId="2" type="noConversion"/>
  </si>
  <si>
    <t>鑑定評估人員姓名：</t>
    <phoneticPr fontId="2" type="noConversion"/>
  </si>
  <si>
    <r>
      <t>避免變更到</t>
    </r>
    <r>
      <rPr>
        <b/>
        <sz val="12"/>
        <color rgb="FF0000FF"/>
        <rFont val="微軟正黑體"/>
        <family val="2"/>
        <charset val="136"/>
      </rPr>
      <t>原始空白檔(有寫公式)</t>
    </r>
    <phoneticPr fontId="22" type="noConversion"/>
  </si>
  <si>
    <t>步驟二：填寫表件所有資料(學年度、梯次、鑑定評估人員姓名、提報學校、學校連絡電話...)</t>
    <phoneticPr fontId="22" type="noConversion"/>
  </si>
  <si>
    <t>校內配對派案</t>
  </si>
  <si>
    <t>特殊原因支援派案</t>
  </si>
  <si>
    <t>鑑定評估費用統計表</t>
    <phoneticPr fontId="2" type="noConversion"/>
  </si>
  <si>
    <t>https://forms.gle/vyfMCPcBGHEy8r187</t>
    <phoneticPr fontId="2" type="noConversion"/>
  </si>
  <si>
    <t>表格使用上有問題、錯誤與建議，歡迎填寫下方表單告知，或與鑑定中心聯繫。</t>
    <phoneticPr fontId="2" type="noConversion"/>
  </si>
  <si>
    <t>鑑定評估報告</t>
  </si>
  <si>
    <t>鑑定評估報告撰寫費</t>
  </si>
  <si>
    <t>評估人員姓名：</t>
  </si>
  <si>
    <t>校內若無鑑定評估人員或魏氏兒童智力量表施測資格人員，請自行尋求他校鑑定評估人員支援，並協助人員向分組請領相關費用。</t>
    <phoneticPr fontId="2" type="noConversion"/>
  </si>
  <si>
    <t>新鑑定、重新鑑定、更改障礙類別之個案全部皆須派案，並完成鑑定評估報告之撰寫；跨教育階段鑑定智能障礙及自閉症先行指派施測文蘭適應行為量表(同校5人計為1案)，學習障礙先行指派施測國語文及數學成就測驗(同校20人計為1案)或書寫表達診斷測驗(同校20人計為1案)。採團測者於備註欄中註明團測，學生名冊另外檢附。</t>
    <phoneticPr fontId="2" type="noConversion"/>
  </si>
  <si>
    <t>鑑定評估人員完成評估工作後，請學校協助人員向分組請領相關費用。</t>
    <phoneticPr fontId="2" type="noConversion"/>
  </si>
  <si>
    <t>線上提報後，若須支援請學校特教業務承辦人填妥本申請表後回傳至分組學校，後續若有修正請再重新回傳，以做為線上派案及評估費用核銷之依據。</t>
  </si>
  <si>
    <t>新鑑定、重新鑑定、更改障礙類別之個案全部皆須派案，並完成鑑定評估報告之撰寫；跨教育階段鑑定智能障礙及自閉症先行指派施測文蘭適應行為量表(同校5人計為1案)，學習障礙先行指派施測國語文及數學成就測驗(同校20人計為1案)或書寫表達診斷測驗(同校20人計為1案)。採團測者於空白處註明團測，學生名冊另外檢附。</t>
  </si>
  <si>
    <t>項目</t>
  </si>
  <si>
    <t>項目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</si>
</sst>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76" formatCode="_-* #,##0_-;\-* #,##0_-;_-@_-"/>
    <numFmt numFmtId="177" formatCode="* #,##0_-_-_-"/>
    <numFmt numFmtId="178" formatCode="* #,##0_-"/>
    <numFmt numFmtId="179" formatCode="_-* #,##0_-;\-* #,##0_-;_-* &quot;-&quot;??_-;_-@_-"/>
  </numFmts>
  <fonts count="53">
    <font>
      <sz val="12"/>
      <color theme="1"/>
      <name val="標楷體"/>
      <family val="2"/>
      <charset val="136"/>
    </font>
    <font>
      <sz val="12"/>
      <color theme="1"/>
      <name val="新細明體"/>
      <family val="2"/>
      <charset val="136"/>
      <scheme val="minor"/>
    </font>
    <font>
      <sz val="9"/>
      <name val="標楷體"/>
      <family val="2"/>
      <charset val="136"/>
    </font>
    <font>
      <sz val="9"/>
      <name val="新細明體"/>
      <family val="1"/>
      <charset val="136"/>
    </font>
    <font>
      <sz val="12"/>
      <name val="新細明體"/>
      <family val="1"/>
      <charset val="136"/>
    </font>
    <font>
      <sz val="11"/>
      <name val="標楷體"/>
      <family val="4"/>
      <charset val="136"/>
    </font>
    <font>
      <b/>
      <sz val="12"/>
      <color rgb="FF000000"/>
      <name val="標楷體"/>
      <family val="4"/>
      <charset val="136"/>
    </font>
    <font>
      <sz val="12"/>
      <color rgb="FF000000"/>
      <name val="標楷體"/>
      <family val="4"/>
      <charset val="136"/>
    </font>
    <font>
      <sz val="12"/>
      <color theme="1"/>
      <name val="標楷體"/>
      <family val="4"/>
      <charset val="136"/>
    </font>
    <font>
      <b/>
      <sz val="12"/>
      <color rgb="FFFF0000"/>
      <name val="標楷體"/>
      <family val="4"/>
      <charset val="136"/>
    </font>
    <font>
      <b/>
      <sz val="16"/>
      <color theme="1"/>
      <name val="微軟正黑體"/>
      <family val="2"/>
      <charset val="136"/>
    </font>
    <font>
      <sz val="12"/>
      <color theme="1"/>
      <name val="微軟正黑體"/>
      <family val="2"/>
      <charset val="136"/>
    </font>
    <font>
      <b/>
      <sz val="12"/>
      <color rgb="FF0000FF"/>
      <name val="標楷體"/>
      <family val="4"/>
      <charset val="136"/>
    </font>
    <font>
      <b/>
      <sz val="12"/>
      <color theme="1"/>
      <name val="標楷體"/>
      <family val="4"/>
      <charset val="136"/>
    </font>
    <font>
      <sz val="11"/>
      <color theme="1"/>
      <name val="標楷體"/>
      <family val="4"/>
      <charset val="136"/>
    </font>
    <font>
      <b/>
      <sz val="15"/>
      <color rgb="FF000000"/>
      <name val="標楷體"/>
      <family val="4"/>
      <charset val="136"/>
    </font>
    <font>
      <sz val="8"/>
      <color rgb="FF000000"/>
      <name val="標楷體"/>
      <family val="4"/>
      <charset val="136"/>
    </font>
    <font>
      <sz val="11"/>
      <color rgb="FF000000"/>
      <name val="標楷體"/>
      <family val="4"/>
      <charset val="136"/>
    </font>
    <font>
      <sz val="10"/>
      <color rgb="FF000000"/>
      <name val="標楷體"/>
      <family val="4"/>
      <charset val="136"/>
    </font>
    <font>
      <b/>
      <sz val="11"/>
      <color theme="1"/>
      <name val="微軟正黑體"/>
      <family val="2"/>
      <charset val="136"/>
    </font>
    <font>
      <sz val="10"/>
      <color theme="1"/>
      <name val="標楷體"/>
      <family val="4"/>
      <charset val="136"/>
    </font>
    <font>
      <sz val="8"/>
      <color theme="1"/>
      <name val="標楷體"/>
      <family val="4"/>
      <charset val="136"/>
    </font>
    <font>
      <sz val="9"/>
      <name val="新細明體"/>
      <family val="1"/>
      <charset val="136"/>
      <scheme val="minor"/>
    </font>
    <font>
      <sz val="9"/>
      <color rgb="FF000000"/>
      <name val="標楷體"/>
      <family val="4"/>
      <charset val="136"/>
    </font>
    <font>
      <sz val="9"/>
      <color theme="1"/>
      <name val="標楷體"/>
      <family val="4"/>
      <charset val="136"/>
    </font>
    <font>
      <b/>
      <sz val="10"/>
      <color rgb="FF0000FF"/>
      <name val="標楷體"/>
      <family val="4"/>
      <charset val="136"/>
    </font>
    <font>
      <b/>
      <sz val="10"/>
      <color rgb="FFFF0000"/>
      <name val="標楷體"/>
      <family val="4"/>
      <charset val="136"/>
    </font>
    <font>
      <b/>
      <sz val="12"/>
      <color theme="1"/>
      <name val="微軟正黑體"/>
      <family val="2"/>
      <charset val="136"/>
    </font>
    <font>
      <b/>
      <sz val="8"/>
      <color rgb="FF0000FF"/>
      <name val="標楷體"/>
      <family val="4"/>
      <charset val="136"/>
    </font>
    <font>
      <b/>
      <sz val="10"/>
      <color theme="1"/>
      <name val="標楷體"/>
      <family val="4"/>
      <charset val="136"/>
    </font>
    <font>
      <b/>
      <sz val="10"/>
      <color rgb="FF000000"/>
      <name val="標楷體"/>
      <family val="4"/>
      <charset val="136"/>
    </font>
    <font>
      <sz val="10"/>
      <color theme="1"/>
      <name val="標楷體"/>
      <family val="2"/>
      <charset val="136"/>
    </font>
    <font>
      <sz val="8"/>
      <color theme="1"/>
      <name val="標楷體"/>
      <family val="2"/>
      <charset val="136"/>
    </font>
    <font>
      <sz val="10.5"/>
      <color rgb="FF000000"/>
      <name val="標楷體"/>
      <family val="4"/>
      <charset val="136"/>
    </font>
    <font>
      <b/>
      <sz val="12"/>
      <color rgb="FFFF0000"/>
      <name val="微軟正黑體"/>
      <family val="2"/>
      <charset val="136"/>
    </font>
    <font>
      <sz val="20"/>
      <color theme="1"/>
      <name val="標楷體"/>
      <family val="4"/>
      <charset val="136"/>
    </font>
    <font>
      <sz val="16"/>
      <color theme="1"/>
      <name val="標楷體"/>
      <family val="4"/>
      <charset val="136"/>
    </font>
    <font>
      <b/>
      <sz val="11"/>
      <name val="標楷體"/>
      <family val="4"/>
      <charset val="136"/>
    </font>
    <font>
      <sz val="12"/>
      <name val="微軟正黑體"/>
      <family val="2"/>
      <charset val="136"/>
    </font>
    <font>
      <b/>
      <sz val="12"/>
      <color rgb="FF0000FF"/>
      <name val="微軟正黑體"/>
      <family val="2"/>
      <charset val="136"/>
    </font>
    <font>
      <b/>
      <sz val="11"/>
      <color rgb="FF0000FF"/>
      <name val="標楷體"/>
      <family val="4"/>
      <charset val="136"/>
    </font>
    <font>
      <b/>
      <sz val="11"/>
      <color rgb="FFFF0000"/>
      <name val="標楷體"/>
      <family val="4"/>
      <charset val="136"/>
    </font>
    <font>
      <u/>
      <sz val="10"/>
      <color rgb="FF000000"/>
      <name val="標楷體"/>
      <family val="4"/>
      <charset val="136"/>
    </font>
    <font>
      <sz val="20"/>
      <color theme="1"/>
      <name val="標楷體"/>
      <family val="2"/>
      <charset val="136"/>
    </font>
    <font>
      <sz val="10"/>
      <color theme="1"/>
      <name val="微軟正黑體"/>
      <family val="2"/>
      <charset val="136"/>
    </font>
    <font>
      <b/>
      <sz val="11"/>
      <color theme="1"/>
      <name val="標楷體"/>
      <family val="4"/>
      <charset val="136"/>
    </font>
    <font>
      <b/>
      <sz val="10"/>
      <name val="標楷體"/>
      <family val="4"/>
      <charset val="136"/>
    </font>
    <font>
      <sz val="12"/>
      <color theme="1"/>
      <name val="標楷體"/>
      <family val="2"/>
      <charset val="136"/>
    </font>
    <font>
      <u/>
      <sz val="12"/>
      <color theme="10"/>
      <name val="標楷體"/>
      <family val="2"/>
      <charset val="136"/>
    </font>
    <font>
      <b/>
      <sz val="10"/>
      <color theme="1"/>
      <name val="微軟正黑體"/>
      <family val="2"/>
      <charset val="136"/>
    </font>
    <font>
      <b/>
      <u/>
      <sz val="12"/>
      <color theme="10"/>
      <name val="標楷體"/>
      <family val="2"/>
      <charset val="136"/>
    </font>
    <font>
      <b/>
      <sz val="12"/>
      <name val="標楷體"/>
      <family val="4"/>
      <charset val="136"/>
    </font>
    <font>
      <b/>
      <sz val="11"/>
      <color rgb="FF000000"/>
      <name val="標楷體"/>
      <family val="4"/>
      <charset val="136"/>
    </font>
  </fonts>
  <fills count="14">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D9D9D9"/>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medium">
        <color rgb="FFFF0000"/>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rgb="FFFF0000"/>
      </left>
      <right style="medium">
        <color rgb="FFFF0000"/>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thin">
        <color indexed="64"/>
      </top>
      <bottom/>
      <diagonal/>
    </border>
    <border>
      <left style="thin">
        <color indexed="64"/>
      </left>
      <right style="medium">
        <color rgb="FFFF0000"/>
      </right>
      <top style="thin">
        <color indexed="64"/>
      </top>
      <bottom/>
      <diagonal/>
    </border>
    <border>
      <left style="thin">
        <color indexed="64"/>
      </left>
      <right style="medium">
        <color rgb="FFFF0000"/>
      </right>
      <top/>
      <bottom/>
      <diagonal/>
    </border>
    <border>
      <left style="thin">
        <color indexed="64"/>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thin">
        <color indexed="64"/>
      </left>
      <right/>
      <top/>
      <bottom style="thin">
        <color indexed="64"/>
      </bottom>
      <diagonal/>
    </border>
    <border>
      <left/>
      <right style="medium">
        <color rgb="FFFF0000"/>
      </right>
      <top style="thin">
        <color indexed="64"/>
      </top>
      <bottom/>
      <diagonal/>
    </border>
    <border>
      <left/>
      <right style="thin">
        <color indexed="64"/>
      </right>
      <top/>
      <bottom/>
      <diagonal/>
    </border>
    <border>
      <left style="thin">
        <color indexed="64"/>
      </left>
      <right/>
      <top/>
      <bottom/>
      <diagonal/>
    </border>
    <border>
      <left style="medium">
        <color rgb="FFFF0000"/>
      </left>
      <right style="medium">
        <color rgb="FFFF0000"/>
      </right>
      <top style="thin">
        <color indexed="64"/>
      </top>
      <bottom/>
      <diagonal/>
    </border>
    <border>
      <left style="medium">
        <color rgb="FFFF0000"/>
      </left>
      <right style="medium">
        <color rgb="FFFF0000"/>
      </right>
      <top/>
      <bottom style="thin">
        <color indexed="64"/>
      </bottom>
      <diagonal/>
    </border>
    <border>
      <left style="medium">
        <color rgb="FFFF0000"/>
      </left>
      <right style="medium">
        <color rgb="FFFF0000"/>
      </right>
      <top/>
      <bottom style="medium">
        <color rgb="FFFF0000"/>
      </bottom>
      <diagonal/>
    </border>
    <border>
      <left style="medium">
        <color rgb="FFFF0000"/>
      </left>
      <right/>
      <top style="thin">
        <color indexed="64"/>
      </top>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diagonal/>
    </border>
    <border>
      <left style="medium">
        <color rgb="FFFF0000"/>
      </left>
      <right style="medium">
        <color rgb="FFFF0000"/>
      </right>
      <top style="medium">
        <color rgb="FFFF0000"/>
      </top>
      <bottom/>
      <diagonal/>
    </border>
    <border>
      <left/>
      <right style="medium">
        <color rgb="FFFF0000"/>
      </right>
      <top/>
      <bottom/>
      <diagonal/>
    </border>
    <border>
      <left style="medium">
        <color rgb="FFFF0000"/>
      </left>
      <right/>
      <top/>
      <bottom/>
      <diagonal/>
    </border>
    <border>
      <left style="medium">
        <color rgb="FFFF0000"/>
      </left>
      <right style="medium">
        <color rgb="FFFF0000"/>
      </right>
      <top/>
      <bottom/>
      <diagonal/>
    </border>
    <border>
      <left style="thin">
        <color indexed="64"/>
      </left>
      <right style="medium">
        <color rgb="FFFF0000"/>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style="thick">
        <color indexed="64"/>
      </bottom>
      <diagonal/>
    </border>
  </borders>
  <cellStyleXfs count="7">
    <xf numFmtId="0" fontId="0" fillId="0" borderId="0">
      <alignment vertical="center"/>
    </xf>
    <xf numFmtId="0" fontId="4" fillId="0" borderId="0"/>
    <xf numFmtId="43" fontId="4" fillId="0" borderId="0" applyFont="0" applyFill="0" applyBorder="0" applyAlignment="0" applyProtection="0">
      <alignment vertical="center"/>
    </xf>
    <xf numFmtId="0" fontId="1" fillId="0" borderId="0">
      <alignment vertical="center"/>
    </xf>
    <xf numFmtId="0" fontId="1" fillId="0" borderId="0">
      <alignment vertical="center"/>
    </xf>
    <xf numFmtId="43" fontId="47" fillId="0" borderId="0" applyFont="0" applyFill="0" applyBorder="0" applyAlignment="0" applyProtection="0">
      <alignment vertical="center"/>
    </xf>
    <xf numFmtId="0" fontId="48" fillId="0" borderId="0" applyNumberFormat="0" applyFill="0" applyBorder="0" applyAlignment="0" applyProtection="0">
      <alignment vertical="center"/>
    </xf>
  </cellStyleXfs>
  <cellXfs count="595">
    <xf numFmtId="0" fontId="0" fillId="0" borderId="0" xfId="0">
      <alignment vertical="center"/>
    </xf>
    <xf numFmtId="0" fontId="0" fillId="0" borderId="0" xfId="0" applyAlignment="1">
      <alignment vertical="center" wrapText="1"/>
    </xf>
    <xf numFmtId="0" fontId="0" fillId="0" borderId="12" xfId="0"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7" fillId="0" borderId="0" xfId="0" applyFont="1" applyAlignment="1"/>
    <xf numFmtId="0" fontId="0" fillId="0" borderId="0" xfId="0" applyAlignment="1"/>
    <xf numFmtId="0" fontId="7" fillId="0" borderId="0" xfId="0" applyFont="1">
      <alignment vertical="center"/>
    </xf>
    <xf numFmtId="0" fontId="20" fillId="0" borderId="0" xfId="0" applyFont="1">
      <alignment vertical="center"/>
    </xf>
    <xf numFmtId="0" fontId="20" fillId="0" borderId="0" xfId="0" applyFont="1" applyAlignment="1"/>
    <xf numFmtId="0" fontId="20" fillId="0" borderId="1" xfId="0" applyFont="1" applyBorder="1" applyAlignment="1">
      <alignment horizontal="center" vertical="center"/>
    </xf>
    <xf numFmtId="0" fontId="21" fillId="0" borderId="0" xfId="0" applyFont="1">
      <alignment vertical="center"/>
    </xf>
    <xf numFmtId="0" fontId="21" fillId="0" borderId="0" xfId="0" applyFont="1" applyAlignment="1">
      <alignment horizontal="center" vertical="center"/>
    </xf>
    <xf numFmtId="0" fontId="7" fillId="0" borderId="4" xfId="0" applyFont="1" applyBorder="1" applyAlignment="1" applyProtection="1">
      <alignment horizontal="left" vertical="center" wrapText="1"/>
      <protection locked="0"/>
    </xf>
    <xf numFmtId="0" fontId="21" fillId="0" borderId="1" xfId="0" applyFont="1" applyBorder="1" applyAlignment="1">
      <alignment horizontal="center" vertical="center"/>
    </xf>
    <xf numFmtId="0" fontId="23" fillId="0" borderId="8" xfId="0" applyFont="1" applyBorder="1" applyAlignment="1">
      <alignment horizontal="left"/>
    </xf>
    <xf numFmtId="0" fontId="23" fillId="0" borderId="0" xfId="0" applyFont="1" applyAlignment="1">
      <alignment horizontal="left"/>
    </xf>
    <xf numFmtId="0" fontId="23" fillId="0" borderId="5" xfId="0" applyFont="1" applyBorder="1" applyAlignment="1">
      <alignment horizontal="left"/>
    </xf>
    <xf numFmtId="0" fontId="23" fillId="0" borderId="11" xfId="0" applyFont="1" applyBorder="1" applyAlignment="1">
      <alignment horizontal="left"/>
    </xf>
    <xf numFmtId="49" fontId="17" fillId="0" borderId="0" xfId="0" applyNumberFormat="1" applyFont="1" applyAlignment="1">
      <alignment horizontal="right" vertical="top" wrapText="1"/>
    </xf>
    <xf numFmtId="0" fontId="14" fillId="0" borderId="0" xfId="0" applyFont="1">
      <alignment vertical="center"/>
    </xf>
    <xf numFmtId="0" fontId="14" fillId="0" borderId="0" xfId="0" applyFont="1" applyAlignment="1">
      <alignment horizontal="right" vertical="center"/>
    </xf>
    <xf numFmtId="49" fontId="17" fillId="0" borderId="0" xfId="0" applyNumberFormat="1" applyFont="1" applyAlignment="1">
      <alignment horizontal="right" vertical="top"/>
    </xf>
    <xf numFmtId="0" fontId="14" fillId="0" borderId="0" xfId="0" applyFont="1" applyAlignment="1">
      <alignment horizontal="center" vertical="center"/>
    </xf>
    <xf numFmtId="0" fontId="17" fillId="0" borderId="0" xfId="0" applyFont="1">
      <alignment vertical="center"/>
    </xf>
    <xf numFmtId="0" fontId="23" fillId="0" borderId="5" xfId="0" applyFont="1" applyBorder="1" applyAlignment="1" applyProtection="1">
      <alignment horizontal="center"/>
      <protection locked="0"/>
    </xf>
    <xf numFmtId="0" fontId="0" fillId="0" borderId="8" xfId="0" applyBorder="1" applyAlignment="1">
      <alignment horizontal="right"/>
    </xf>
    <xf numFmtId="0" fontId="28" fillId="0" borderId="1" xfId="0" applyFont="1" applyBorder="1" applyAlignment="1">
      <alignment horizontal="center" vertical="center"/>
    </xf>
    <xf numFmtId="0" fontId="23" fillId="0" borderId="1" xfId="0" applyFont="1" applyBorder="1" applyAlignment="1">
      <alignment horizontal="center" vertical="center" wrapText="1"/>
    </xf>
    <xf numFmtId="0" fontId="17" fillId="0" borderId="0" xfId="0" applyFont="1" applyAlignment="1"/>
    <xf numFmtId="0" fontId="20" fillId="2" borderId="2"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32" fillId="0" borderId="1" xfId="0" applyFont="1" applyBorder="1" applyAlignment="1">
      <alignment horizontal="center" vertical="center"/>
    </xf>
    <xf numFmtId="0" fontId="16" fillId="0" borderId="0" xfId="0" applyFont="1" applyAlignment="1" applyProtection="1">
      <alignment horizontal="center" vertical="center"/>
      <protection locked="0"/>
    </xf>
    <xf numFmtId="0" fontId="20" fillId="0" borderId="0" xfId="0" applyFont="1" applyAlignment="1">
      <alignment horizontal="center" vertical="center"/>
    </xf>
    <xf numFmtId="0" fontId="21" fillId="3" borderId="1" xfId="0" applyFont="1" applyFill="1" applyBorder="1" applyAlignment="1">
      <alignment horizontal="center" vertical="center"/>
    </xf>
    <xf numFmtId="0" fontId="21" fillId="3" borderId="0" xfId="0" applyFont="1" applyFill="1" applyAlignment="1">
      <alignment horizontal="center" vertical="center"/>
    </xf>
    <xf numFmtId="0" fontId="7" fillId="0" borderId="5" xfId="0" applyFont="1" applyBorder="1" applyAlignment="1" applyProtection="1">
      <alignment horizontal="center"/>
      <protection locked="0"/>
    </xf>
    <xf numFmtId="0" fontId="7" fillId="0" borderId="0" xfId="0" applyFont="1" applyAlignment="1">
      <alignment horizontal="right"/>
    </xf>
    <xf numFmtId="0" fontId="7" fillId="0" borderId="0" xfId="0" applyFont="1" applyAlignment="1">
      <alignment horizontal="left"/>
    </xf>
    <xf numFmtId="0" fontId="0" fillId="0" borderId="5" xfId="0" applyBorder="1" applyAlignment="1" applyProtection="1">
      <alignment horizontal="center"/>
      <protection locked="0"/>
    </xf>
    <xf numFmtId="0" fontId="20" fillId="2" borderId="1" xfId="0" applyFont="1" applyFill="1" applyBorder="1" applyAlignment="1">
      <alignment horizontal="center" vertical="center" wrapText="1"/>
    </xf>
    <xf numFmtId="0" fontId="20" fillId="0" borderId="12" xfId="0" applyFont="1" applyBorder="1" applyAlignment="1" applyProtection="1">
      <alignment horizontal="center" vertical="center" wrapText="1"/>
      <protection locked="0"/>
    </xf>
    <xf numFmtId="0" fontId="20" fillId="0" borderId="2" xfId="0" applyFont="1" applyBorder="1" applyAlignment="1">
      <alignment horizontal="center" vertical="center"/>
    </xf>
    <xf numFmtId="0" fontId="23" fillId="0" borderId="8" xfId="0" applyFont="1" applyBorder="1" applyAlignment="1" applyProtection="1">
      <alignment horizontal="center"/>
      <protection locked="0"/>
    </xf>
    <xf numFmtId="0" fontId="23" fillId="0" borderId="15" xfId="0" applyFont="1" applyBorder="1" applyAlignment="1">
      <alignment horizontal="left"/>
    </xf>
    <xf numFmtId="0" fontId="23" fillId="0" borderId="0" xfId="0" applyFont="1" applyAlignment="1" applyProtection="1">
      <alignment horizontal="center"/>
      <protection locked="0"/>
    </xf>
    <xf numFmtId="0" fontId="23" fillId="0" borderId="23" xfId="0" applyFont="1" applyBorder="1" applyAlignment="1">
      <alignment horizontal="left"/>
    </xf>
    <xf numFmtId="0" fontId="23" fillId="0" borderId="7" xfId="0" applyFont="1" applyBorder="1" applyAlignment="1" applyProtection="1">
      <alignment horizontal="center"/>
      <protection locked="0"/>
    </xf>
    <xf numFmtId="0" fontId="23" fillId="0" borderId="24"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8" fillId="0" borderId="0" xfId="0" applyFont="1" applyAlignment="1" applyProtection="1">
      <alignment vertical="center" wrapText="1"/>
      <protection locked="0"/>
    </xf>
    <xf numFmtId="0" fontId="20" fillId="2" borderId="4" xfId="0" applyFont="1" applyFill="1" applyBorder="1" applyAlignment="1" applyProtection="1">
      <alignment horizontal="center" vertical="center" wrapText="1"/>
      <protection locked="0"/>
    </xf>
    <xf numFmtId="0" fontId="31" fillId="2" borderId="10" xfId="0" applyFont="1" applyFill="1" applyBorder="1" applyAlignment="1" applyProtection="1">
      <alignment horizontal="center" vertical="center" wrapText="1"/>
      <protection locked="0"/>
    </xf>
    <xf numFmtId="0" fontId="20" fillId="2" borderId="21" xfId="0" applyFont="1" applyFill="1" applyBorder="1" applyAlignment="1">
      <alignment horizontal="center" vertical="center" wrapText="1"/>
    </xf>
    <xf numFmtId="0" fontId="18" fillId="0" borderId="4" xfId="0" applyFont="1" applyBorder="1" applyAlignment="1">
      <alignment vertical="center" wrapText="1"/>
    </xf>
    <xf numFmtId="0" fontId="8" fillId="0" borderId="2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178" fontId="8" fillId="0" borderId="15" xfId="0" applyNumberFormat="1" applyFont="1" applyBorder="1" applyAlignment="1">
      <alignment horizontal="center" vertical="center" wrapText="1"/>
    </xf>
    <xf numFmtId="178" fontId="20" fillId="2" borderId="13" xfId="0" applyNumberFormat="1" applyFont="1" applyFill="1" applyBorder="1" applyAlignment="1" applyProtection="1">
      <alignment horizontal="center" vertical="center" wrapText="1"/>
      <protection locked="0"/>
    </xf>
    <xf numFmtId="178" fontId="0" fillId="0" borderId="13" xfId="0" applyNumberFormat="1" applyBorder="1" applyAlignment="1" applyProtection="1">
      <alignment horizontal="center" vertical="center" wrapText="1"/>
      <protection locked="0"/>
    </xf>
    <xf numFmtId="178" fontId="0" fillId="0" borderId="0" xfId="0" applyNumberFormat="1" applyAlignment="1" applyProtection="1">
      <alignment vertical="center" wrapText="1"/>
      <protection locked="0"/>
    </xf>
    <xf numFmtId="178" fontId="20" fillId="2" borderId="11" xfId="0" applyNumberFormat="1" applyFont="1" applyFill="1" applyBorder="1" applyAlignment="1">
      <alignment horizontal="center" vertical="center" wrapText="1"/>
    </xf>
    <xf numFmtId="178" fontId="8" fillId="0" borderId="13" xfId="0" applyNumberFormat="1" applyFont="1" applyBorder="1" applyAlignment="1">
      <alignment horizontal="center" vertical="center" wrapText="1"/>
    </xf>
    <xf numFmtId="178" fontId="8" fillId="0" borderId="13" xfId="0" applyNumberFormat="1" applyFont="1" applyBorder="1" applyAlignment="1" applyProtection="1">
      <alignment horizontal="center" vertical="center" wrapText="1"/>
      <protection locked="0"/>
    </xf>
    <xf numFmtId="178" fontId="8" fillId="0" borderId="0" xfId="0" applyNumberFormat="1" applyFont="1" applyAlignment="1" applyProtection="1">
      <alignment vertical="center" wrapText="1"/>
      <protection locked="0"/>
    </xf>
    <xf numFmtId="178" fontId="8" fillId="0" borderId="6" xfId="0" applyNumberFormat="1" applyFont="1" applyBorder="1" applyAlignment="1">
      <alignment horizontal="center" vertical="center" wrapText="1"/>
    </xf>
    <xf numFmtId="178" fontId="20" fillId="2" borderId="13" xfId="0" applyNumberFormat="1" applyFont="1" applyFill="1" applyBorder="1" applyAlignment="1">
      <alignment horizontal="center" vertical="center" wrapText="1"/>
    </xf>
    <xf numFmtId="178" fontId="20" fillId="0" borderId="13" xfId="0" applyNumberFormat="1" applyFont="1" applyBorder="1" applyAlignment="1">
      <alignment horizontal="center" vertical="center" wrapText="1"/>
    </xf>
    <xf numFmtId="0" fontId="14" fillId="0" borderId="0" xfId="0" applyFont="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top" textRotation="255" wrapText="1"/>
      <protection locked="0"/>
    </xf>
    <xf numFmtId="0" fontId="14" fillId="0" borderId="1" xfId="0" applyFont="1" applyBorder="1" applyAlignment="1" applyProtection="1">
      <alignment horizontal="center" vertical="center" textRotation="255" wrapText="1"/>
      <protection locked="0"/>
    </xf>
    <xf numFmtId="41" fontId="5" fillId="0" borderId="1" xfId="1" applyNumberFormat="1" applyFont="1" applyBorder="1" applyAlignment="1">
      <alignment horizontal="center" vertical="center"/>
    </xf>
    <xf numFmtId="0" fontId="14" fillId="0" borderId="4" xfId="0" applyFont="1" applyBorder="1" applyAlignment="1" applyProtection="1">
      <alignment horizontal="center" vertical="center" wrapText="1"/>
      <protection locked="0"/>
    </xf>
    <xf numFmtId="0" fontId="17" fillId="0" borderId="4" xfId="0" applyFont="1" applyBorder="1" applyAlignment="1">
      <alignment vertical="center" wrapText="1"/>
    </xf>
    <xf numFmtId="176" fontId="37" fillId="0" borderId="1" xfId="0" applyNumberFormat="1" applyFont="1" applyBorder="1" applyAlignment="1">
      <alignment vertical="center" wrapText="1"/>
    </xf>
    <xf numFmtId="0" fontId="14" fillId="0" borderId="0" xfId="0" applyFont="1" applyAlignment="1" applyProtection="1">
      <alignment vertical="center" wrapText="1"/>
      <protection locked="0"/>
    </xf>
    <xf numFmtId="0" fontId="14" fillId="0" borderId="0" xfId="0" applyFont="1" applyAlignment="1" applyProtection="1">
      <alignment vertical="center" textRotation="255" wrapText="1"/>
      <protection locked="0"/>
    </xf>
    <xf numFmtId="0" fontId="0" fillId="0" borderId="0" xfId="0" applyAlignment="1" applyProtection="1">
      <protection locked="0"/>
    </xf>
    <xf numFmtId="0" fontId="0" fillId="0" borderId="0" xfId="0" applyProtection="1">
      <alignment vertical="center"/>
      <protection locked="0"/>
    </xf>
    <xf numFmtId="0" fontId="20" fillId="0" borderId="0" xfId="0" applyFont="1" applyProtection="1">
      <alignment vertical="center"/>
      <protection locked="0"/>
    </xf>
    <xf numFmtId="0" fontId="21" fillId="0" borderId="0" xfId="0" applyFont="1" applyAlignment="1" applyProtection="1">
      <alignment horizontal="center" vertical="center"/>
      <protection locked="0"/>
    </xf>
    <xf numFmtId="0" fontId="23"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protection locked="0"/>
    </xf>
    <xf numFmtId="0" fontId="23" fillId="0" borderId="0" xfId="0" applyFont="1" applyAlignment="1" applyProtection="1">
      <alignment horizontal="left"/>
      <protection locked="0"/>
    </xf>
    <xf numFmtId="0" fontId="23" fillId="0" borderId="5" xfId="0" applyFont="1" applyBorder="1" applyAlignment="1" applyProtection="1">
      <alignment horizontal="left"/>
      <protection locked="0"/>
    </xf>
    <xf numFmtId="0" fontId="23" fillId="0" borderId="11" xfId="0" applyFont="1" applyBorder="1" applyAlignment="1" applyProtection="1">
      <alignment horizontal="left"/>
      <protection locked="0"/>
    </xf>
    <xf numFmtId="0" fontId="20" fillId="0" borderId="12" xfId="0" applyFont="1" applyBorder="1" applyAlignment="1">
      <alignment horizontal="center" vertical="center" wrapText="1"/>
    </xf>
    <xf numFmtId="0" fontId="24" fillId="0" borderId="1" xfId="0" applyFont="1" applyBorder="1" applyAlignment="1">
      <alignment horizontal="center" vertical="center"/>
    </xf>
    <xf numFmtId="0" fontId="23" fillId="0" borderId="23"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32" fillId="3" borderId="1" xfId="0" applyFont="1" applyFill="1" applyBorder="1" applyAlignment="1">
      <alignment horizontal="center" vertical="center"/>
    </xf>
    <xf numFmtId="0" fontId="7" fillId="0" borderId="4" xfId="0" applyFont="1" applyBorder="1" applyAlignment="1">
      <alignment horizontal="left" vertical="center" wrapText="1"/>
    </xf>
    <xf numFmtId="0" fontId="0" fillId="12" borderId="0" xfId="0" applyFill="1">
      <alignment vertical="center"/>
    </xf>
    <xf numFmtId="178" fontId="0" fillId="12" borderId="0" xfId="0" applyNumberFormat="1" applyFill="1">
      <alignment vertical="center"/>
    </xf>
    <xf numFmtId="0" fontId="20" fillId="12" borderId="0" xfId="0" applyFont="1" applyFill="1">
      <alignment vertical="center"/>
    </xf>
    <xf numFmtId="0" fontId="21" fillId="12" borderId="0" xfId="0" applyFont="1" applyFill="1">
      <alignment vertical="center"/>
    </xf>
    <xf numFmtId="0" fontId="19" fillId="12" borderId="0" xfId="0" applyFont="1" applyFill="1" applyAlignment="1">
      <alignment horizontal="center" vertical="center" wrapText="1"/>
    </xf>
    <xf numFmtId="178" fontId="19" fillId="12" borderId="0" xfId="0" applyNumberFormat="1" applyFont="1" applyFill="1" applyAlignment="1">
      <alignment horizontal="center" vertical="center" wrapText="1"/>
    </xf>
    <xf numFmtId="178" fontId="20" fillId="12" borderId="0" xfId="0" applyNumberFormat="1" applyFont="1" applyFill="1">
      <alignment vertical="center"/>
    </xf>
    <xf numFmtId="0" fontId="0" fillId="12" borderId="0" xfId="0" applyFill="1" applyProtection="1">
      <alignment vertical="center"/>
      <protection locked="0"/>
    </xf>
    <xf numFmtId="178" fontId="0" fillId="12" borderId="0" xfId="0" applyNumberFormat="1" applyFill="1" applyProtection="1">
      <alignment vertical="center"/>
      <protection locked="0"/>
    </xf>
    <xf numFmtId="0" fontId="20" fillId="12" borderId="0" xfId="0" applyFont="1" applyFill="1" applyProtection="1">
      <alignment vertical="center"/>
      <protection locked="0"/>
    </xf>
    <xf numFmtId="0" fontId="24" fillId="12" borderId="0" xfId="0" applyFont="1" applyFill="1" applyProtection="1">
      <alignment vertical="center"/>
      <protection locked="0"/>
    </xf>
    <xf numFmtId="0" fontId="20" fillId="12" borderId="0" xfId="0" applyFont="1" applyFill="1" applyAlignment="1"/>
    <xf numFmtId="0" fontId="16" fillId="12" borderId="1" xfId="0" applyFont="1" applyFill="1" applyBorder="1" applyAlignment="1" applyProtection="1">
      <alignment horizontal="center" vertical="center"/>
      <protection locked="0"/>
    </xf>
    <xf numFmtId="0" fontId="20" fillId="12" borderId="0" xfId="0" applyFont="1" applyFill="1" applyAlignment="1">
      <alignment vertical="center" wrapText="1"/>
    </xf>
    <xf numFmtId="0" fontId="14" fillId="12" borderId="0" xfId="0" applyFont="1" applyFill="1">
      <alignment vertical="center"/>
    </xf>
    <xf numFmtId="0" fontId="0" fillId="12" borderId="0" xfId="0" applyFill="1" applyAlignment="1"/>
    <xf numFmtId="178" fontId="0" fillId="12" borderId="0" xfId="0" applyNumberFormat="1" applyFill="1" applyAlignment="1"/>
    <xf numFmtId="0" fontId="0" fillId="12" borderId="0" xfId="0" applyFill="1" applyAlignment="1">
      <alignment vertical="center" wrapText="1"/>
    </xf>
    <xf numFmtId="178" fontId="0" fillId="12" borderId="0" xfId="0" applyNumberFormat="1" applyFill="1" applyAlignment="1">
      <alignment vertical="center" wrapText="1"/>
    </xf>
    <xf numFmtId="178" fontId="14" fillId="12" borderId="0" xfId="0" applyNumberFormat="1" applyFont="1" applyFill="1">
      <alignment vertical="center"/>
    </xf>
    <xf numFmtId="0" fontId="20" fillId="12" borderId="24" xfId="0" applyFont="1" applyFill="1" applyBorder="1" applyAlignment="1">
      <alignment vertical="center" wrapText="1"/>
    </xf>
    <xf numFmtId="0" fontId="8" fillId="0" borderId="14" xfId="0" applyFont="1" applyBorder="1" applyAlignment="1">
      <alignment horizontal="center" vertical="center"/>
    </xf>
    <xf numFmtId="0" fontId="20" fillId="0" borderId="14" xfId="0" applyFont="1" applyBorder="1" applyAlignment="1" applyProtection="1">
      <alignment horizontal="center" vertical="center" wrapText="1"/>
      <protection locked="0"/>
    </xf>
    <xf numFmtId="0" fontId="20" fillId="2" borderId="45" xfId="0" applyFont="1"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20" fillId="0" borderId="14" xfId="0" applyFont="1" applyBorder="1" applyAlignment="1">
      <alignment horizontal="center" vertical="center" wrapText="1"/>
    </xf>
    <xf numFmtId="0" fontId="15" fillId="0" borderId="0" xfId="0" applyFont="1">
      <alignment vertical="center"/>
    </xf>
    <xf numFmtId="179" fontId="14" fillId="0" borderId="0" xfId="5" applyNumberFormat="1" applyFont="1" applyAlignment="1" applyProtection="1">
      <alignment vertical="center" wrapText="1"/>
      <protection locked="0"/>
    </xf>
    <xf numFmtId="179" fontId="14" fillId="0" borderId="0" xfId="0" applyNumberFormat="1" applyFont="1" applyAlignment="1" applyProtection="1">
      <alignment vertical="center" wrapText="1"/>
      <protection locked="0"/>
    </xf>
    <xf numFmtId="0" fontId="10" fillId="0" borderId="0" xfId="0" applyFont="1" applyAlignment="1">
      <alignment horizontal="center" vertical="center" wrapText="1"/>
    </xf>
    <xf numFmtId="0" fontId="0" fillId="0" borderId="0" xfId="0" applyAlignment="1">
      <alignment horizontal="center" vertical="center" wrapText="1"/>
    </xf>
    <xf numFmtId="0" fontId="11" fillId="6" borderId="3"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7" fillId="0" borderId="4" xfId="0" applyFont="1" applyBorder="1" applyAlignment="1">
      <alignment vertical="center" wrapText="1"/>
    </xf>
    <xf numFmtId="177" fontId="8" fillId="0" borderId="13" xfId="0" applyNumberFormat="1"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34" fillId="0" borderId="0" xfId="0" applyFont="1">
      <alignment vertical="center"/>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vertical="center" wrapText="1"/>
    </xf>
    <xf numFmtId="0" fontId="8" fillId="0" borderId="1" xfId="0" applyFont="1" applyBorder="1" applyAlignment="1">
      <alignment horizontal="center" vertical="center" textRotation="255" wrapText="1"/>
    </xf>
    <xf numFmtId="0" fontId="8" fillId="0" borderId="0" xfId="0" applyFont="1" applyAlignment="1">
      <alignment vertical="center" textRotation="255" wrapText="1"/>
    </xf>
    <xf numFmtId="0" fontId="8" fillId="0" borderId="1" xfId="0" applyFont="1" applyBorder="1" applyAlignment="1">
      <alignment horizontal="center" vertical="center"/>
    </xf>
    <xf numFmtId="0" fontId="0" fillId="0" borderId="21" xfId="0" applyBorder="1" applyAlignment="1">
      <alignment horizontal="center" vertical="center" wrapText="1"/>
    </xf>
    <xf numFmtId="0" fontId="0" fillId="0" borderId="5" xfId="0" applyBorder="1" applyAlignment="1">
      <alignment horizontal="center" vertical="center" wrapText="1"/>
    </xf>
    <xf numFmtId="0" fontId="20" fillId="0" borderId="0" xfId="0" applyFont="1" applyAlignment="1">
      <alignment horizontal="center" vertical="center" wrapText="1"/>
    </xf>
    <xf numFmtId="0" fontId="8" fillId="3" borderId="1" xfId="0" applyFont="1" applyFill="1" applyBorder="1" applyAlignment="1">
      <alignment horizontal="center" vertical="center"/>
    </xf>
    <xf numFmtId="0" fontId="20" fillId="0" borderId="1" xfId="0" applyFont="1" applyBorder="1" applyAlignment="1">
      <alignment horizontal="center" vertical="center" textRotation="255" wrapText="1"/>
    </xf>
    <xf numFmtId="0" fontId="20" fillId="0" borderId="0" xfId="0" applyFont="1" applyAlignment="1">
      <alignment horizontal="center" vertical="center" textRotation="255" wrapText="1"/>
    </xf>
    <xf numFmtId="0" fontId="8" fillId="9" borderId="1" xfId="0" applyFont="1" applyFill="1" applyBorder="1" applyAlignment="1">
      <alignment horizontal="center" vertical="center"/>
    </xf>
    <xf numFmtId="0" fontId="20" fillId="0" borderId="1" xfId="0" applyFont="1" applyBorder="1" applyAlignment="1">
      <alignment horizontal="center" vertical="center" wrapText="1"/>
    </xf>
    <xf numFmtId="0" fontId="8" fillId="9" borderId="0" xfId="0" applyFont="1" applyFill="1" applyAlignment="1">
      <alignment horizontal="center" vertical="center"/>
    </xf>
    <xf numFmtId="0" fontId="8" fillId="3" borderId="0" xfId="0" applyFont="1" applyFill="1" applyAlignment="1">
      <alignment horizontal="center" vertical="center"/>
    </xf>
    <xf numFmtId="0" fontId="20" fillId="2" borderId="1" xfId="0" applyFont="1" applyFill="1" applyBorder="1" applyAlignment="1" applyProtection="1">
      <alignment horizontal="center" vertical="center" wrapText="1"/>
      <protection locked="0"/>
    </xf>
    <xf numFmtId="0" fontId="21" fillId="12" borderId="0" xfId="0" applyFont="1" applyFill="1" applyProtection="1">
      <alignment vertical="center"/>
      <protection locked="0"/>
    </xf>
    <xf numFmtId="0" fontId="19" fillId="12" borderId="0" xfId="0" applyFont="1" applyFill="1" applyAlignment="1" applyProtection="1">
      <alignment horizontal="center" vertical="center" wrapText="1"/>
      <protection locked="0"/>
    </xf>
    <xf numFmtId="178" fontId="19" fillId="12" borderId="0" xfId="0" applyNumberFormat="1" applyFont="1" applyFill="1" applyAlignment="1" applyProtection="1">
      <alignment horizontal="center" vertical="center" wrapText="1"/>
      <protection locked="0"/>
    </xf>
    <xf numFmtId="0" fontId="21" fillId="12" borderId="0" xfId="0" applyFont="1" applyFill="1" applyAlignment="1" applyProtection="1">
      <alignment horizontal="center" vertical="center"/>
      <protection locked="0"/>
    </xf>
    <xf numFmtId="178" fontId="20" fillId="12" borderId="0" xfId="0" applyNumberFormat="1" applyFont="1" applyFill="1" applyProtection="1">
      <alignment vertical="center"/>
      <protection locked="0"/>
    </xf>
    <xf numFmtId="0" fontId="0" fillId="12" borderId="0" xfId="0" applyFill="1" applyAlignment="1" applyProtection="1">
      <protection locked="0"/>
    </xf>
    <xf numFmtId="0" fontId="20" fillId="12" borderId="0" xfId="0" applyFont="1" applyFill="1" applyAlignment="1" applyProtection="1">
      <protection locked="0"/>
    </xf>
    <xf numFmtId="0" fontId="24" fillId="12" borderId="0" xfId="0" applyFont="1" applyFill="1" applyAlignment="1" applyProtection="1">
      <protection locked="0"/>
    </xf>
    <xf numFmtId="0" fontId="14" fillId="12" borderId="0" xfId="0" applyFont="1" applyFill="1" applyProtection="1">
      <alignment vertical="center"/>
      <protection locked="0"/>
    </xf>
    <xf numFmtId="0" fontId="7" fillId="0" borderId="0" xfId="0" applyFont="1" applyAlignment="1" applyProtection="1">
      <protection locked="0"/>
    </xf>
    <xf numFmtId="0" fontId="7" fillId="0" borderId="0" xfId="0" applyFont="1" applyAlignment="1" applyProtection="1">
      <alignment horizontal="right"/>
      <protection locked="0"/>
    </xf>
    <xf numFmtId="0" fontId="7" fillId="0" borderId="0" xfId="0" applyFont="1" applyAlignment="1" applyProtection="1">
      <alignment horizontal="left"/>
      <protection locked="0"/>
    </xf>
    <xf numFmtId="0" fontId="28" fillId="0" borderId="1" xfId="0" applyFont="1" applyBorder="1" applyAlignment="1" applyProtection="1">
      <alignment horizontal="center" vertical="center"/>
      <protection locked="0"/>
    </xf>
    <xf numFmtId="0" fontId="23" fillId="0" borderId="8" xfId="0" applyFont="1" applyBorder="1" applyAlignment="1" applyProtection="1">
      <alignment horizontal="left"/>
      <protection locked="0"/>
    </xf>
    <xf numFmtId="0" fontId="23" fillId="0" borderId="15" xfId="0" applyFont="1" applyBorder="1" applyAlignment="1" applyProtection="1">
      <alignment horizontal="left"/>
      <protection locked="0"/>
    </xf>
    <xf numFmtId="0" fontId="23" fillId="0" borderId="9" xfId="0" applyFont="1" applyBorder="1" applyAlignment="1" applyProtection="1">
      <alignment horizontal="center" vertical="center" wrapText="1"/>
      <protection locked="0"/>
    </xf>
    <xf numFmtId="0" fontId="23" fillId="0" borderId="23" xfId="0" applyFont="1" applyBorder="1" applyAlignment="1" applyProtection="1">
      <alignment horizontal="left"/>
      <protection locked="0"/>
    </xf>
    <xf numFmtId="0" fontId="23" fillId="0" borderId="3" xfId="0" applyFont="1" applyBorder="1" applyAlignment="1" applyProtection="1">
      <alignment horizontal="center" vertical="center" wrapText="1"/>
      <protection locked="0"/>
    </xf>
    <xf numFmtId="0" fontId="17" fillId="0" borderId="0" xfId="0" applyFont="1" applyProtection="1">
      <alignment vertical="center"/>
      <protection locked="0"/>
    </xf>
    <xf numFmtId="0" fontId="7" fillId="0" borderId="0" xfId="0" applyFont="1" applyProtection="1">
      <alignment vertical="center"/>
      <protection locked="0"/>
    </xf>
    <xf numFmtId="0" fontId="14" fillId="0" borderId="0" xfId="0" applyFont="1" applyProtection="1">
      <alignment vertical="center"/>
      <protection locked="0"/>
    </xf>
    <xf numFmtId="0" fontId="14" fillId="0" borderId="0" xfId="0" applyFont="1" applyAlignment="1" applyProtection="1">
      <alignment horizontal="center" vertical="center"/>
      <protection locked="0"/>
    </xf>
    <xf numFmtId="0" fontId="18" fillId="0" borderId="4" xfId="0" applyFont="1" applyBorder="1" applyAlignment="1">
      <alignment vertical="center" wrapText="1"/>
    </xf>
    <xf numFmtId="0" fontId="7" fillId="0" borderId="0" xfId="0" applyFont="1" applyAlignment="1">
      <alignment horizontal="right"/>
    </xf>
    <xf numFmtId="0" fontId="20" fillId="0" borderId="12"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2" borderId="10" xfId="0" applyFont="1" applyFill="1" applyBorder="1" applyAlignment="1">
      <alignment horizontal="center" vertical="center" wrapText="1"/>
    </xf>
    <xf numFmtId="178" fontId="20" fillId="2" borderId="13"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7" fillId="0" borderId="5" xfId="0" applyFont="1" applyBorder="1" applyAlignment="1" applyProtection="1">
      <alignment horizontal="center"/>
      <protection locked="0"/>
    </xf>
    <xf numFmtId="0" fontId="7" fillId="0" borderId="0" xfId="0" applyFont="1" applyAlignment="1">
      <alignment horizontal="left"/>
    </xf>
    <xf numFmtId="0" fontId="8" fillId="0" borderId="0" xfId="0" applyFont="1" applyAlignment="1" applyProtection="1">
      <protection locked="0"/>
    </xf>
    <xf numFmtId="0" fontId="8" fillId="0" borderId="0" xfId="0" applyFont="1" applyProtection="1">
      <alignment vertical="center"/>
      <protection locked="0"/>
    </xf>
    <xf numFmtId="49" fontId="17" fillId="0" borderId="0" xfId="0" applyNumberFormat="1" applyFont="1" applyAlignment="1" applyProtection="1">
      <alignment horizontal="right" vertical="top" wrapText="1"/>
      <protection locked="0"/>
    </xf>
    <xf numFmtId="0" fontId="11" fillId="0" borderId="0" xfId="0" applyFont="1" applyProtection="1">
      <alignment vertical="center"/>
    </xf>
    <xf numFmtId="0" fontId="44" fillId="0" borderId="0" xfId="0" applyFont="1" applyProtection="1">
      <alignment vertical="center"/>
    </xf>
    <xf numFmtId="0" fontId="0" fillId="0" borderId="0" xfId="0" applyProtection="1">
      <alignment vertical="center"/>
    </xf>
    <xf numFmtId="0" fontId="27" fillId="0" borderId="0" xfId="0" applyFont="1" applyAlignment="1" applyProtection="1">
      <alignment vertical="center" wrapText="1"/>
    </xf>
    <xf numFmtId="0" fontId="27" fillId="0" borderId="0" xfId="0" applyFont="1" applyAlignment="1" applyProtection="1">
      <alignment vertical="top" wrapText="1"/>
    </xf>
    <xf numFmtId="0" fontId="7" fillId="0" borderId="0" xfId="0" applyFont="1" applyAlignment="1" applyProtection="1">
      <alignment horizontal="right"/>
      <protection locked="0"/>
    </xf>
    <xf numFmtId="0" fontId="18" fillId="0" borderId="4" xfId="0" applyFont="1" applyBorder="1" applyAlignment="1">
      <alignment vertical="center" wrapText="1"/>
    </xf>
    <xf numFmtId="0" fontId="20" fillId="2" borderId="10" xfId="0" applyFont="1" applyFill="1" applyBorder="1" applyAlignment="1">
      <alignment horizontal="center" vertical="center" wrapText="1"/>
    </xf>
    <xf numFmtId="178" fontId="20" fillId="2" borderId="13"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7" fillId="0" borderId="5" xfId="0" applyFont="1" applyBorder="1" applyAlignment="1" applyProtection="1">
      <alignment horizontal="center"/>
      <protection locked="0"/>
    </xf>
    <xf numFmtId="0" fontId="49" fillId="5" borderId="0" xfId="0" applyFont="1" applyFill="1" applyAlignment="1" applyProtection="1">
      <alignment horizontal="center" vertical="center"/>
    </xf>
    <xf numFmtId="0" fontId="50" fillId="0" borderId="0" xfId="6" applyFont="1" applyAlignment="1" applyProtection="1">
      <alignment horizontal="left" vertical="center"/>
    </xf>
    <xf numFmtId="0" fontId="27" fillId="6" borderId="0" xfId="0" applyFont="1" applyFill="1" applyAlignment="1" applyProtection="1">
      <alignment horizontal="left" vertical="center"/>
    </xf>
    <xf numFmtId="0" fontId="11" fillId="2" borderId="0" xfId="0" applyFont="1" applyFill="1" applyAlignment="1" applyProtection="1">
      <alignment horizontal="left" vertical="center" wrapText="1"/>
    </xf>
    <xf numFmtId="0" fontId="38" fillId="2" borderId="0" xfId="0" applyFont="1" applyFill="1" applyAlignment="1" applyProtection="1">
      <alignment horizontal="left" vertical="center"/>
    </xf>
    <xf numFmtId="0" fontId="27" fillId="6" borderId="0" xfId="0" applyFont="1" applyFill="1" applyAlignment="1" applyProtection="1">
      <alignment horizontal="left" vertical="center" wrapText="1"/>
    </xf>
    <xf numFmtId="0" fontId="27" fillId="6" borderId="0" xfId="0" applyFont="1" applyFill="1" applyAlignment="1" applyProtection="1">
      <alignment horizontal="left" vertical="top" wrapText="1"/>
    </xf>
    <xf numFmtId="0" fontId="11" fillId="2" borderId="0" xfId="0" applyFont="1" applyFill="1" applyAlignment="1" applyProtection="1">
      <alignment horizontal="left" vertical="center"/>
    </xf>
    <xf numFmtId="0" fontId="7" fillId="0" borderId="3"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15"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8" borderId="3" xfId="0" applyFont="1" applyFill="1" applyBorder="1" applyAlignment="1" applyProtection="1">
      <alignment horizontal="center" vertical="center" wrapText="1"/>
      <protection locked="0"/>
    </xf>
    <xf numFmtId="0" fontId="7" fillId="8" borderId="2" xfId="0" applyFont="1" applyFill="1" applyBorder="1" applyAlignment="1" applyProtection="1">
      <alignment horizontal="center" vertical="center" wrapText="1"/>
      <protection locked="0"/>
    </xf>
    <xf numFmtId="0" fontId="7" fillId="8" borderId="7" xfId="0" applyFont="1" applyFill="1" applyBorder="1" applyAlignment="1" applyProtection="1">
      <alignment horizontal="center" vertical="center" wrapText="1"/>
      <protection locked="0"/>
    </xf>
    <xf numFmtId="0" fontId="7" fillId="8" borderId="15" xfId="0" applyFont="1" applyFill="1" applyBorder="1" applyAlignment="1" applyProtection="1">
      <alignment horizontal="center" vertical="center" wrapText="1"/>
      <protection locked="0"/>
    </xf>
    <xf numFmtId="0" fontId="7" fillId="8" borderId="21" xfId="0" applyFont="1" applyFill="1" applyBorder="1" applyAlignment="1" applyProtection="1">
      <alignment horizontal="center" vertical="center" wrapText="1"/>
      <protection locked="0"/>
    </xf>
    <xf numFmtId="0" fontId="7" fillId="8" borderId="11" xfId="0" applyFont="1" applyFill="1" applyBorder="1" applyAlignment="1" applyProtection="1">
      <alignment horizontal="center" vertical="center" wrapText="1"/>
      <protection locked="0"/>
    </xf>
    <xf numFmtId="0" fontId="7" fillId="8" borderId="4" xfId="0" applyFont="1" applyFill="1" applyBorder="1" applyAlignment="1" applyProtection="1">
      <alignment horizontal="center" vertical="center" wrapText="1"/>
      <protection locked="0"/>
    </xf>
    <xf numFmtId="0" fontId="7" fillId="8" borderId="13" xfId="0" applyFont="1" applyFill="1" applyBorder="1" applyAlignment="1" applyProtection="1">
      <alignment horizontal="center" vertical="center" wrapText="1"/>
      <protection locked="0"/>
    </xf>
    <xf numFmtId="0" fontId="7" fillId="8" borderId="8" xfId="0" applyFont="1" applyFill="1" applyBorder="1" applyAlignment="1" applyProtection="1">
      <alignment horizontal="center" vertical="center" wrapText="1"/>
      <protection locked="0"/>
    </xf>
    <xf numFmtId="0" fontId="7" fillId="8" borderId="5"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0" fillId="0" borderId="0" xfId="0" applyAlignment="1" applyProtection="1">
      <alignment horizontal="right"/>
      <protection locked="0"/>
    </xf>
    <xf numFmtId="0" fontId="0" fillId="0" borderId="5" xfId="0" applyBorder="1" applyAlignment="1" applyProtection="1">
      <alignment horizontal="center"/>
      <protection locked="0"/>
    </xf>
    <xf numFmtId="0" fontId="7" fillId="0" borderId="0" xfId="0" applyFont="1" applyAlignment="1" applyProtection="1">
      <alignment horizontal="right"/>
      <protection locked="0"/>
    </xf>
    <xf numFmtId="0" fontId="23" fillId="3" borderId="3"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31" fillId="2" borderId="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3" xfId="0" applyFont="1" applyFill="1" applyBorder="1" applyAlignment="1">
      <alignment vertical="center" wrapText="1"/>
    </xf>
    <xf numFmtId="0" fontId="23" fillId="3" borderId="2" xfId="0" applyFont="1" applyFill="1" applyBorder="1" applyAlignment="1">
      <alignment vertical="center" wrapText="1"/>
    </xf>
    <xf numFmtId="0" fontId="30" fillId="0" borderId="4"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3" xfId="0" applyFont="1" applyBorder="1" applyAlignment="1">
      <alignment horizontal="center" vertical="center" textRotation="255" wrapText="1"/>
    </xf>
    <xf numFmtId="0" fontId="30" fillId="0" borderId="9" xfId="0" applyFont="1" applyBorder="1" applyAlignment="1">
      <alignment horizontal="center" vertical="center" textRotation="255" wrapText="1"/>
    </xf>
    <xf numFmtId="0" fontId="30" fillId="0" borderId="2" xfId="0" applyFont="1" applyBorder="1" applyAlignment="1">
      <alignment horizontal="center" vertical="center" textRotation="255" wrapText="1"/>
    </xf>
    <xf numFmtId="0" fontId="18" fillId="0" borderId="4" xfId="0" applyFont="1" applyBorder="1" applyAlignment="1">
      <alignment vertical="center" wrapText="1"/>
    </xf>
    <xf numFmtId="0" fontId="18" fillId="0" borderId="6" xfId="0" applyFont="1" applyBorder="1" applyAlignment="1">
      <alignment vertical="center" wrapText="1"/>
    </xf>
    <xf numFmtId="0" fontId="18" fillId="0" borderId="3" xfId="0" applyFont="1" applyBorder="1" applyAlignment="1">
      <alignment horizontal="left" vertical="center" wrapText="1"/>
    </xf>
    <xf numFmtId="0" fontId="18" fillId="0" borderId="2" xfId="0" applyFont="1" applyBorder="1" applyAlignment="1">
      <alignment horizontal="left" vertical="center" wrapText="1"/>
    </xf>
    <xf numFmtId="38" fontId="25" fillId="0" borderId="6" xfId="0" applyNumberFormat="1" applyFont="1" applyBorder="1" applyAlignment="1">
      <alignment horizontal="center" vertical="center" wrapText="1"/>
    </xf>
    <xf numFmtId="38" fontId="25" fillId="0" borderId="13" xfId="0" applyNumberFormat="1" applyFont="1" applyBorder="1" applyAlignment="1">
      <alignment horizontal="center" vertical="center" wrapText="1"/>
    </xf>
    <xf numFmtId="0" fontId="29" fillId="10" borderId="21" xfId="0"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9" fillId="10" borderId="11" xfId="0" applyFont="1" applyFill="1" applyBorder="1" applyAlignment="1">
      <alignment horizontal="center" vertical="center" wrapText="1"/>
    </xf>
    <xf numFmtId="38" fontId="26" fillId="0" borderId="4" xfId="0" applyNumberFormat="1" applyFont="1" applyBorder="1" applyAlignment="1">
      <alignment horizontal="center" vertical="center" wrapText="1"/>
    </xf>
    <xf numFmtId="38" fontId="26" fillId="0" borderId="13" xfId="0" applyNumberFormat="1" applyFont="1" applyBorder="1" applyAlignment="1">
      <alignment horizontal="center" vertical="center" wrapText="1"/>
    </xf>
    <xf numFmtId="0" fontId="18" fillId="0" borderId="4" xfId="0" applyFont="1" applyBorder="1" applyAlignment="1">
      <alignment horizontal="left" vertical="center" wrapText="1"/>
    </xf>
    <xf numFmtId="0" fontId="18" fillId="0" borderId="6" xfId="0" applyFont="1" applyBorder="1" applyAlignment="1">
      <alignment horizontal="left" vertical="center" wrapText="1"/>
    </xf>
    <xf numFmtId="38" fontId="25" fillId="0" borderId="3" xfId="0" applyNumberFormat="1" applyFont="1" applyBorder="1" applyAlignment="1">
      <alignment horizontal="center" vertical="center" wrapText="1"/>
    </xf>
    <xf numFmtId="38" fontId="25" fillId="0" borderId="9" xfId="0" applyNumberFormat="1" applyFont="1" applyBorder="1" applyAlignment="1">
      <alignment horizontal="center" vertical="center" wrapText="1"/>
    </xf>
    <xf numFmtId="38" fontId="25" fillId="0" borderId="2" xfId="0" applyNumberFormat="1" applyFont="1" applyBorder="1" applyAlignment="1">
      <alignment horizontal="center" vertical="center" wrapText="1"/>
    </xf>
    <xf numFmtId="0" fontId="8" fillId="0" borderId="6" xfId="0" applyFont="1" applyBorder="1" applyAlignment="1" applyProtection="1">
      <alignment horizontal="center"/>
      <protection locked="0"/>
    </xf>
    <xf numFmtId="0" fontId="8" fillId="0" borderId="8" xfId="0" applyFont="1" applyBorder="1" applyAlignment="1" applyProtection="1">
      <alignment horizontal="right"/>
      <protection locked="0"/>
    </xf>
    <xf numFmtId="0" fontId="7" fillId="0" borderId="8" xfId="0" applyFont="1" applyBorder="1" applyAlignment="1" applyProtection="1">
      <alignment horizontal="right"/>
      <protection locked="0"/>
    </xf>
    <xf numFmtId="0" fontId="17"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38" fontId="26" fillId="0" borderId="24" xfId="0" applyNumberFormat="1" applyFont="1" applyBorder="1" applyAlignment="1">
      <alignment horizontal="center" vertical="center" wrapText="1"/>
    </xf>
    <xf numFmtId="38" fontId="26" fillId="0" borderId="0" xfId="0" applyNumberFormat="1" applyFont="1" applyAlignment="1">
      <alignment horizontal="center" vertical="center" wrapText="1"/>
    </xf>
    <xf numFmtId="38" fontId="26" fillId="0" borderId="23" xfId="0" applyNumberFormat="1" applyFont="1" applyBorder="1" applyAlignment="1">
      <alignment horizontal="center" vertical="center" wrapText="1"/>
    </xf>
    <xf numFmtId="38" fontId="26" fillId="0" borderId="21" xfId="0" applyNumberFormat="1" applyFont="1" applyBorder="1" applyAlignment="1">
      <alignment horizontal="center" vertical="center" wrapText="1"/>
    </xf>
    <xf numFmtId="38" fontId="26" fillId="0" borderId="5" xfId="0" applyNumberFormat="1" applyFont="1" applyBorder="1" applyAlignment="1">
      <alignment horizontal="center" vertical="center" wrapText="1"/>
    </xf>
    <xf numFmtId="38" fontId="26" fillId="0" borderId="11" xfId="0" applyNumberFormat="1" applyFont="1" applyBorder="1" applyAlignment="1">
      <alignment horizontal="center" vertical="center" wrapText="1"/>
    </xf>
    <xf numFmtId="0" fontId="20" fillId="2" borderId="47"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2" xfId="0" applyFont="1" applyFill="1" applyBorder="1" applyAlignment="1">
      <alignment horizontal="center" vertical="center" wrapText="1"/>
    </xf>
    <xf numFmtId="178" fontId="20" fillId="2" borderId="13"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178" fontId="0" fillId="7" borderId="1" xfId="0" applyNumberFormat="1" applyFill="1" applyBorder="1" applyAlignment="1">
      <alignment horizontal="center" vertical="center"/>
    </xf>
    <xf numFmtId="0" fontId="34" fillId="0" borderId="1" xfId="0" applyFont="1" applyBorder="1" applyAlignment="1">
      <alignment horizontal="center" vertical="center"/>
    </xf>
    <xf numFmtId="178" fontId="20" fillId="2" borderId="28" xfId="0" applyNumberFormat="1" applyFont="1" applyFill="1" applyBorder="1" applyAlignment="1">
      <alignment horizontal="center" vertical="center" wrapText="1"/>
    </xf>
    <xf numFmtId="178" fontId="20" fillId="2" borderId="22" xfId="0" applyNumberFormat="1" applyFont="1" applyFill="1" applyBorder="1" applyAlignment="1">
      <alignment horizontal="center" vertical="center" wrapText="1"/>
    </xf>
    <xf numFmtId="178" fontId="20" fillId="2" borderId="29" xfId="0" applyNumberFormat="1" applyFont="1" applyFill="1" applyBorder="1" applyAlignment="1">
      <alignment horizontal="center" vertical="center" wrapText="1"/>
    </xf>
    <xf numFmtId="178" fontId="20" fillId="2" borderId="30" xfId="0" applyNumberFormat="1" applyFont="1" applyFill="1" applyBorder="1" applyAlignment="1">
      <alignment horizontal="center" vertical="center" wrapText="1"/>
    </xf>
    <xf numFmtId="178" fontId="20" fillId="2" borderId="15" xfId="0" applyNumberFormat="1" applyFont="1" applyFill="1" applyBorder="1" applyAlignment="1">
      <alignment horizontal="center" vertical="center" wrapText="1"/>
    </xf>
    <xf numFmtId="178" fontId="20" fillId="2" borderId="11" xfId="0" applyNumberFormat="1" applyFont="1" applyFill="1" applyBorder="1" applyAlignment="1">
      <alignment horizontal="center" vertical="center" wrapText="1"/>
    </xf>
    <xf numFmtId="38" fontId="25" fillId="0" borderId="28" xfId="0" applyNumberFormat="1" applyFont="1" applyBorder="1" applyAlignment="1">
      <alignment horizontal="center" vertical="center" wrapText="1"/>
    </xf>
    <xf numFmtId="38" fontId="25" fillId="0" borderId="22" xfId="0" applyNumberFormat="1" applyFont="1" applyBorder="1" applyAlignment="1">
      <alignment horizontal="center" vertical="center" wrapText="1"/>
    </xf>
    <xf numFmtId="38" fontId="25" fillId="0" borderId="29" xfId="0" applyNumberFormat="1" applyFont="1" applyBorder="1" applyAlignment="1">
      <alignment horizontal="center" vertical="center" wrapText="1"/>
    </xf>
    <xf numFmtId="38" fontId="25" fillId="0" borderId="30" xfId="0" applyNumberFormat="1" applyFont="1" applyBorder="1" applyAlignment="1">
      <alignment horizontal="center" vertical="center" wrapText="1"/>
    </xf>
    <xf numFmtId="38" fontId="25" fillId="7" borderId="28" xfId="0" applyNumberFormat="1" applyFont="1" applyFill="1" applyBorder="1" applyAlignment="1">
      <alignment horizontal="center" vertical="center" wrapText="1"/>
    </xf>
    <xf numFmtId="38" fontId="25" fillId="7" borderId="22" xfId="0" applyNumberFormat="1" applyFont="1" applyFill="1" applyBorder="1" applyAlignment="1">
      <alignment horizontal="center" vertical="center" wrapText="1"/>
    </xf>
    <xf numFmtId="38" fontId="25" fillId="7" borderId="29" xfId="0" applyNumberFormat="1" applyFont="1" applyFill="1" applyBorder="1" applyAlignment="1">
      <alignment horizontal="center" vertical="center" wrapText="1"/>
    </xf>
    <xf numFmtId="38" fontId="25" fillId="7" borderId="30"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18" fillId="0" borderId="36" xfId="0" applyFont="1" applyBorder="1" applyAlignment="1" applyProtection="1">
      <alignment horizontal="left" vertical="center" wrapText="1"/>
      <protection locked="0"/>
    </xf>
    <xf numFmtId="0" fontId="18" fillId="0" borderId="53" xfId="0" applyFont="1" applyBorder="1" applyAlignment="1" applyProtection="1">
      <alignment horizontal="left" vertical="center" wrapText="1"/>
      <protection locked="0"/>
    </xf>
    <xf numFmtId="0" fontId="18" fillId="0" borderId="24"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52" xfId="0" applyFont="1" applyBorder="1" applyAlignment="1" applyProtection="1">
      <alignment horizontal="left" vertical="center"/>
      <protection locked="0"/>
    </xf>
    <xf numFmtId="0" fontId="18" fillId="0" borderId="36" xfId="0" applyFont="1" applyBorder="1" applyAlignment="1" applyProtection="1">
      <alignment horizontal="left" vertical="center"/>
      <protection locked="0"/>
    </xf>
    <xf numFmtId="0" fontId="18" fillId="0" borderId="54" xfId="0" applyFont="1" applyBorder="1" applyAlignment="1" applyProtection="1">
      <alignment horizontal="left" vertical="center" wrapText="1"/>
      <protection locked="0"/>
    </xf>
    <xf numFmtId="0" fontId="18" fillId="0" borderId="23" xfId="0" applyFont="1" applyBorder="1" applyAlignment="1">
      <alignment horizontal="left" vertical="center"/>
    </xf>
    <xf numFmtId="0" fontId="18" fillId="0" borderId="35" xfId="0" applyFont="1" applyBorder="1" applyAlignment="1">
      <alignment horizontal="right" vertical="center"/>
    </xf>
    <xf numFmtId="0" fontId="18" fillId="0" borderId="38" xfId="0" applyFont="1" applyBorder="1" applyAlignment="1">
      <alignment horizontal="right" vertical="center"/>
    </xf>
    <xf numFmtId="0" fontId="18" fillId="0" borderId="37" xfId="0" applyFont="1" applyBorder="1" applyAlignment="1" applyProtection="1">
      <alignment horizontal="right" vertical="center"/>
      <protection locked="0"/>
    </xf>
    <xf numFmtId="0" fontId="18" fillId="0" borderId="35" xfId="0" applyFont="1" applyBorder="1" applyAlignment="1" applyProtection="1">
      <alignment horizontal="right" vertical="center"/>
      <protection locked="0"/>
    </xf>
    <xf numFmtId="0" fontId="31" fillId="2" borderId="1" xfId="0" applyFont="1" applyFill="1" applyBorder="1" applyAlignment="1">
      <alignment horizontal="center" vertical="center" wrapText="1"/>
    </xf>
    <xf numFmtId="0" fontId="0" fillId="0" borderId="6" xfId="0" applyBorder="1" applyAlignment="1">
      <alignment horizontal="center"/>
    </xf>
    <xf numFmtId="0" fontId="20" fillId="0" borderId="25"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0" fontId="7" fillId="0" borderId="5" xfId="0" applyFont="1" applyBorder="1" applyAlignment="1">
      <alignment horizontal="center" vertical="center"/>
    </xf>
    <xf numFmtId="0" fontId="7" fillId="0" borderId="0" xfId="0" applyFont="1" applyAlignment="1">
      <alignment horizontal="center" vertical="center"/>
    </xf>
    <xf numFmtId="0" fontId="7" fillId="8" borderId="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21"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7" fillId="8" borderId="36"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18" fillId="0" borderId="11" xfId="0" applyFont="1" applyBorder="1" applyAlignment="1">
      <alignment horizontal="left" vertical="center"/>
    </xf>
    <xf numFmtId="0" fontId="18" fillId="0" borderId="15" xfId="0" applyFont="1" applyBorder="1" applyAlignment="1">
      <alignment horizontal="left" vertical="center"/>
    </xf>
    <xf numFmtId="0" fontId="7" fillId="8" borderId="8"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29" fillId="4" borderId="7" xfId="0" applyFont="1" applyFill="1" applyBorder="1" applyAlignment="1" applyProtection="1">
      <alignment horizontal="center" vertical="center" wrapText="1"/>
      <protection locked="0"/>
    </xf>
    <xf numFmtId="0" fontId="29" fillId="4" borderId="15" xfId="0" applyFont="1" applyFill="1" applyBorder="1" applyAlignment="1" applyProtection="1">
      <alignment horizontal="center" vertical="center" wrapText="1"/>
      <protection locked="0"/>
    </xf>
    <xf numFmtId="0" fontId="29" fillId="4" borderId="21" xfId="0" applyFont="1" applyFill="1" applyBorder="1" applyAlignment="1" applyProtection="1">
      <alignment horizontal="center" vertical="center" wrapText="1"/>
      <protection locked="0"/>
    </xf>
    <xf numFmtId="0" fontId="29" fillId="4" borderId="11" xfId="0" applyFont="1" applyFill="1" applyBorder="1" applyAlignment="1" applyProtection="1">
      <alignment horizontal="center" vertical="center" wrapText="1"/>
      <protection locked="0"/>
    </xf>
    <xf numFmtId="0" fontId="15" fillId="0" borderId="0" xfId="0" applyFont="1" applyAlignment="1">
      <alignment horizontal="center" vertical="center"/>
    </xf>
    <xf numFmtId="0" fontId="7" fillId="0" borderId="0" xfId="0" applyFont="1" applyAlignment="1">
      <alignment horizontal="right"/>
    </xf>
    <xf numFmtId="0" fontId="0" fillId="0" borderId="0" xfId="0" applyAlignment="1">
      <alignment horizontal="right"/>
    </xf>
    <xf numFmtId="0" fontId="7" fillId="0" borderId="8" xfId="0" applyFont="1" applyBorder="1" applyAlignment="1">
      <alignment horizontal="right"/>
    </xf>
    <xf numFmtId="0" fontId="17" fillId="0" borderId="0" xfId="0" applyFont="1" applyAlignment="1">
      <alignment horizontal="left" vertical="top" wrapText="1"/>
    </xf>
    <xf numFmtId="0" fontId="18" fillId="0" borderId="39" xfId="0" applyFont="1" applyBorder="1" applyAlignment="1">
      <alignment horizontal="right" vertical="center"/>
    </xf>
    <xf numFmtId="0" fontId="18" fillId="0" borderId="7" xfId="0" applyFont="1" applyBorder="1" applyAlignment="1">
      <alignment horizontal="left" vertical="center" wrapText="1"/>
    </xf>
    <xf numFmtId="0" fontId="18" fillId="0" borderId="21" xfId="0" applyFont="1" applyBorder="1" applyAlignment="1">
      <alignment horizontal="left" vertical="center" wrapText="1"/>
    </xf>
    <xf numFmtId="0" fontId="30" fillId="0" borderId="1" xfId="0" applyFont="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20" fillId="0" borderId="24"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178" fontId="20" fillId="0" borderId="15" xfId="0" applyNumberFormat="1" applyFont="1" applyBorder="1" applyAlignment="1">
      <alignment horizontal="center" vertical="center" wrapText="1"/>
    </xf>
    <xf numFmtId="178" fontId="20" fillId="0" borderId="11" xfId="0" applyNumberFormat="1" applyFont="1" applyBorder="1" applyAlignment="1">
      <alignment horizontal="center" vertical="center" wrapText="1"/>
    </xf>
    <xf numFmtId="0" fontId="20" fillId="0" borderId="12"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38" fontId="25" fillId="0" borderId="1"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2" xfId="0" applyFont="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178" fontId="20" fillId="0" borderId="31" xfId="0" applyNumberFormat="1" applyFont="1" applyBorder="1" applyAlignment="1">
      <alignment horizontal="center" vertical="center" wrapText="1"/>
    </xf>
    <xf numFmtId="178" fontId="20" fillId="0" borderId="32" xfId="0" applyNumberFormat="1" applyFont="1" applyBorder="1" applyAlignment="1">
      <alignment horizontal="center" vertical="center" wrapText="1"/>
    </xf>
    <xf numFmtId="0" fontId="20" fillId="0" borderId="0" xfId="0" applyFont="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38" fontId="25" fillId="0" borderId="16" xfId="0" applyNumberFormat="1" applyFont="1" applyBorder="1" applyAlignment="1">
      <alignment horizontal="center" vertical="center" wrapText="1"/>
    </xf>
    <xf numFmtId="38" fontId="25" fillId="0" borderId="17" xfId="0" applyNumberFormat="1" applyFont="1" applyBorder="1" applyAlignment="1">
      <alignment horizontal="center" vertical="center" wrapText="1"/>
    </xf>
    <xf numFmtId="38" fontId="25" fillId="0" borderId="18" xfId="0" applyNumberFormat="1" applyFont="1" applyBorder="1" applyAlignment="1">
      <alignment horizontal="center" vertical="center" wrapText="1"/>
    </xf>
    <xf numFmtId="38" fontId="25" fillId="0" borderId="15" xfId="0" applyNumberFormat="1" applyFont="1" applyBorder="1" applyAlignment="1">
      <alignment horizontal="center" vertical="center" wrapText="1"/>
    </xf>
    <xf numFmtId="38" fontId="25" fillId="0" borderId="11" xfId="0" applyNumberFormat="1" applyFont="1" applyBorder="1" applyAlignment="1">
      <alignment horizontal="center" vertical="center" wrapText="1"/>
    </xf>
    <xf numFmtId="0" fontId="20" fillId="5" borderId="25" xfId="0" applyFont="1" applyFill="1" applyBorder="1" applyAlignment="1">
      <alignment horizontal="center" vertical="center"/>
    </xf>
    <xf numFmtId="0" fontId="20" fillId="5" borderId="50" xfId="0" applyFont="1" applyFill="1" applyBorder="1" applyAlignment="1">
      <alignment horizontal="center" vertical="center"/>
    </xf>
    <xf numFmtId="0" fontId="20" fillId="5" borderId="27" xfId="0" applyFont="1" applyFill="1" applyBorder="1" applyAlignment="1">
      <alignment horizontal="center" vertical="center"/>
    </xf>
    <xf numFmtId="0" fontId="20" fillId="0" borderId="25" xfId="0" applyFont="1" applyBorder="1" applyAlignment="1">
      <alignment horizontal="center" vertical="center"/>
    </xf>
    <xf numFmtId="0" fontId="20" fillId="0" borderId="50" xfId="0" applyFont="1" applyBorder="1" applyAlignment="1">
      <alignment horizontal="center" vertical="center"/>
    </xf>
    <xf numFmtId="0" fontId="20" fillId="0" borderId="27" xfId="0" applyFont="1" applyBorder="1" applyAlignment="1">
      <alignment horizontal="center" vertical="center"/>
    </xf>
    <xf numFmtId="0" fontId="0" fillId="12" borderId="24" xfId="0" applyFill="1" applyBorder="1" applyAlignment="1">
      <alignment horizontal="center" vertical="center"/>
    </xf>
    <xf numFmtId="0" fontId="46" fillId="0" borderId="1" xfId="0" applyFont="1" applyBorder="1" applyAlignment="1">
      <alignment horizontal="center" vertical="center" wrapText="1"/>
    </xf>
    <xf numFmtId="0" fontId="46" fillId="0" borderId="4" xfId="0" applyFont="1" applyBorder="1" applyAlignment="1">
      <alignment horizontal="center" vertical="center" wrapText="1"/>
    </xf>
    <xf numFmtId="178" fontId="0" fillId="5" borderId="1" xfId="0" applyNumberFormat="1" applyFill="1" applyBorder="1" applyAlignment="1">
      <alignment horizontal="center" vertical="center"/>
    </xf>
    <xf numFmtId="0" fontId="13" fillId="12" borderId="0" xfId="0" applyFont="1" applyFill="1" applyAlignment="1">
      <alignment horizontal="center" vertical="center"/>
    </xf>
    <xf numFmtId="0" fontId="45" fillId="10" borderId="1" xfId="0" applyFont="1" applyFill="1" applyBorder="1" applyAlignment="1" applyProtection="1">
      <alignment horizontal="center" vertical="center" wrapText="1"/>
      <protection locked="0"/>
    </xf>
    <xf numFmtId="38" fontId="41" fillId="0" borderId="1" xfId="0" applyNumberFormat="1" applyFont="1" applyBorder="1" applyAlignment="1">
      <alignment horizontal="center" vertical="center" wrapText="1"/>
    </xf>
    <xf numFmtId="178" fontId="20" fillId="2" borderId="19" xfId="0" applyNumberFormat="1" applyFont="1" applyFill="1" applyBorder="1" applyAlignment="1">
      <alignment horizontal="center" vertical="center" wrapText="1"/>
    </xf>
    <xf numFmtId="178" fontId="20" fillId="2" borderId="20" xfId="0" applyNumberFormat="1" applyFont="1" applyFill="1" applyBorder="1" applyAlignment="1">
      <alignment horizontal="center" vertical="center" wrapText="1"/>
    </xf>
    <xf numFmtId="0" fontId="29" fillId="4" borderId="1" xfId="0" applyFont="1" applyFill="1" applyBorder="1" applyAlignment="1" applyProtection="1">
      <alignment horizontal="center" vertical="center" wrapText="1"/>
      <protection locked="0"/>
    </xf>
    <xf numFmtId="0" fontId="20" fillId="2" borderId="4" xfId="0" applyFont="1" applyFill="1" applyBorder="1" applyAlignment="1">
      <alignment horizontal="center" vertical="center" wrapText="1"/>
    </xf>
    <xf numFmtId="0" fontId="30" fillId="0" borderId="51"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1" xfId="0" applyFont="1" applyBorder="1" applyAlignment="1">
      <alignment horizontal="center" vertical="center" wrapText="1"/>
    </xf>
    <xf numFmtId="0" fontId="46" fillId="0" borderId="5" xfId="0" applyFont="1" applyBorder="1" applyAlignment="1">
      <alignment horizontal="center" vertical="center" wrapText="1"/>
    </xf>
    <xf numFmtId="0" fontId="42" fillId="0" borderId="37" xfId="0" applyFont="1" applyBorder="1" applyAlignment="1" applyProtection="1">
      <alignment horizontal="left" vertical="center" wrapText="1"/>
      <protection locked="0"/>
    </xf>
    <xf numFmtId="0" fontId="42" fillId="0" borderId="52" xfId="0" applyFont="1" applyBorder="1" applyAlignment="1" applyProtection="1">
      <alignment horizontal="left" vertical="center" wrapText="1"/>
      <protection locked="0"/>
    </xf>
    <xf numFmtId="0" fontId="18" fillId="0" borderId="35" xfId="0" applyFont="1" applyBorder="1" applyAlignment="1" applyProtection="1">
      <alignment horizontal="left" vertical="center" wrapText="1"/>
      <protection locked="0"/>
    </xf>
    <xf numFmtId="0" fontId="42" fillId="0" borderId="35" xfId="0" applyFont="1" applyBorder="1" applyAlignment="1" applyProtection="1">
      <alignment horizontal="left" vertical="center" wrapText="1"/>
      <protection locked="0"/>
    </xf>
    <xf numFmtId="0" fontId="42" fillId="0" borderId="36" xfId="0" applyFont="1" applyBorder="1" applyAlignment="1" applyProtection="1">
      <alignment horizontal="left" vertical="center" wrapText="1"/>
      <protection locked="0"/>
    </xf>
    <xf numFmtId="0" fontId="18" fillId="0" borderId="38" xfId="0" applyFont="1" applyBorder="1" applyAlignment="1" applyProtection="1">
      <alignment horizontal="left" vertical="center" wrapText="1"/>
      <protection locked="0"/>
    </xf>
    <xf numFmtId="0" fontId="18" fillId="8" borderId="40" xfId="0" applyFont="1" applyFill="1" applyBorder="1" applyAlignment="1">
      <alignment horizontal="center" vertical="center" wrapText="1"/>
    </xf>
    <xf numFmtId="0" fontId="18" fillId="8" borderId="41" xfId="0" applyFont="1" applyFill="1" applyBorder="1" applyAlignment="1">
      <alignment horizontal="center" vertical="center" wrapText="1"/>
    </xf>
    <xf numFmtId="0" fontId="18" fillId="8" borderId="42" xfId="0" applyFont="1" applyFill="1" applyBorder="1" applyAlignment="1">
      <alignment horizontal="center" vertical="center" wrapText="1"/>
    </xf>
    <xf numFmtId="0" fontId="18" fillId="8" borderId="43" xfId="0" applyFont="1" applyFill="1" applyBorder="1" applyAlignment="1">
      <alignment horizontal="center" vertical="center" wrapText="1"/>
    </xf>
    <xf numFmtId="0" fontId="0" fillId="0" borderId="0" xfId="0" applyAlignment="1" applyProtection="1">
      <alignment horizontal="center"/>
      <protection locked="0"/>
    </xf>
    <xf numFmtId="0" fontId="7" fillId="0" borderId="5" xfId="0" applyFont="1" applyBorder="1" applyAlignment="1" applyProtection="1">
      <alignment horizontal="center"/>
      <protection locked="0"/>
    </xf>
    <xf numFmtId="0" fontId="18"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38" fontId="25" fillId="0" borderId="7" xfId="0" applyNumberFormat="1" applyFont="1" applyBorder="1" applyAlignment="1">
      <alignment horizontal="center" vertical="center" wrapText="1"/>
    </xf>
    <xf numFmtId="38" fontId="25" fillId="0" borderId="24" xfId="0" applyNumberFormat="1" applyFont="1" applyBorder="1" applyAlignment="1">
      <alignment horizontal="center" vertical="center" wrapText="1"/>
    </xf>
    <xf numFmtId="38" fontId="25" fillId="0" borderId="21" xfId="0" applyNumberFormat="1" applyFont="1" applyBorder="1" applyAlignment="1">
      <alignment horizontal="center" vertical="center" wrapText="1"/>
    </xf>
    <xf numFmtId="0" fontId="20" fillId="0" borderId="3" xfId="0" applyFont="1" applyBorder="1" applyAlignment="1" applyProtection="1">
      <alignment horizontal="center" vertical="center" wrapText="1"/>
      <protection locked="0"/>
    </xf>
    <xf numFmtId="0" fontId="20" fillId="2" borderId="21"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vertical="center" wrapText="1"/>
    </xf>
    <xf numFmtId="0" fontId="18" fillId="3" borderId="2" xfId="0" applyFont="1" applyFill="1" applyBorder="1" applyAlignment="1">
      <alignment vertical="center" wrapText="1"/>
    </xf>
    <xf numFmtId="0" fontId="7" fillId="0" borderId="8" xfId="0" applyFont="1" applyBorder="1" applyAlignment="1">
      <alignment horizontal="left"/>
    </xf>
    <xf numFmtId="0" fontId="0" fillId="0" borderId="8" xfId="0" applyBorder="1" applyAlignment="1">
      <alignment horizontal="right"/>
    </xf>
    <xf numFmtId="0" fontId="0" fillId="0" borderId="6" xfId="0" applyBorder="1" applyAlignment="1" applyProtection="1">
      <alignment horizontal="center"/>
      <protection locked="0"/>
    </xf>
    <xf numFmtId="0" fontId="18" fillId="0" borderId="39" xfId="0" applyFont="1" applyBorder="1" applyAlignment="1" applyProtection="1">
      <alignment horizontal="left" vertical="center" wrapText="1"/>
      <protection locked="0"/>
    </xf>
    <xf numFmtId="0" fontId="30" fillId="0" borderId="20" xfId="0" applyFont="1" applyBorder="1" applyAlignment="1">
      <alignment horizontal="center" vertical="center" wrapText="1"/>
    </xf>
    <xf numFmtId="178" fontId="0" fillId="7" borderId="3" xfId="0" applyNumberFormat="1" applyFill="1" applyBorder="1" applyAlignment="1">
      <alignment horizontal="center" vertical="center"/>
    </xf>
    <xf numFmtId="178" fontId="0" fillId="7" borderId="2" xfId="0" applyNumberFormat="1" applyFill="1" applyBorder="1" applyAlignment="1">
      <alignment horizontal="center"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5" xfId="0" applyFont="1" applyBorder="1" applyAlignment="1">
      <alignment horizontal="center" vertical="center" wrapText="1"/>
    </xf>
    <xf numFmtId="0" fontId="21" fillId="12" borderId="24" xfId="0" applyFont="1" applyFill="1" applyBorder="1" applyAlignment="1">
      <alignment horizontal="center" vertical="center"/>
    </xf>
    <xf numFmtId="0" fontId="21" fillId="12" borderId="0" xfId="0" applyFont="1" applyFill="1" applyAlignment="1">
      <alignment horizontal="center" vertical="center"/>
    </xf>
    <xf numFmtId="0" fontId="26"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20" fillId="0" borderId="50" xfId="0" applyFont="1" applyBorder="1" applyAlignment="1" applyProtection="1">
      <alignment horizontal="center" vertical="center" wrapText="1"/>
      <protection locked="0"/>
    </xf>
    <xf numFmtId="178" fontId="0" fillId="5" borderId="3" xfId="0" applyNumberFormat="1" applyFill="1" applyBorder="1" applyAlignment="1">
      <alignment horizontal="center" vertical="center"/>
    </xf>
    <xf numFmtId="178" fontId="0" fillId="5" borderId="2" xfId="0" applyNumberFormat="1" applyFill="1" applyBorder="1" applyAlignment="1">
      <alignment horizontal="center" vertical="center"/>
    </xf>
    <xf numFmtId="0" fontId="34" fillId="0" borderId="7" xfId="0" applyFont="1" applyBorder="1" applyAlignment="1">
      <alignment horizontal="center" vertical="center"/>
    </xf>
    <xf numFmtId="0" fontId="34" fillId="0" borderId="15" xfId="0" applyFont="1" applyBorder="1" applyAlignment="1">
      <alignment horizontal="center" vertical="center"/>
    </xf>
    <xf numFmtId="0" fontId="34" fillId="0" borderId="21" xfId="0" applyFont="1" applyBorder="1" applyAlignment="1">
      <alignment horizontal="center" vertical="center"/>
    </xf>
    <xf numFmtId="0" fontId="34" fillId="0" borderId="11" xfId="0" applyFont="1" applyBorder="1" applyAlignment="1">
      <alignment horizontal="center" vertical="center"/>
    </xf>
    <xf numFmtId="0" fontId="5" fillId="0" borderId="0" xfId="0" applyFont="1" applyAlignment="1">
      <alignment horizontal="left" vertical="top" wrapText="1"/>
    </xf>
    <xf numFmtId="0" fontId="7" fillId="0" borderId="0" xfId="0" applyFont="1" applyAlignment="1">
      <alignment horizontal="left"/>
    </xf>
    <xf numFmtId="0" fontId="30" fillId="0" borderId="22" xfId="0" applyFont="1" applyBorder="1" applyAlignment="1">
      <alignment horizontal="center" vertical="center" wrapText="1"/>
    </xf>
    <xf numFmtId="0" fontId="30" fillId="0" borderId="30" xfId="0" applyFont="1" applyBorder="1" applyAlignment="1">
      <alignment horizontal="center" vertical="center" wrapText="1"/>
    </xf>
    <xf numFmtId="38" fontId="25" fillId="7" borderId="15" xfId="0" applyNumberFormat="1" applyFont="1" applyFill="1" applyBorder="1" applyAlignment="1">
      <alignment horizontal="center" vertical="center" wrapText="1"/>
    </xf>
    <xf numFmtId="38" fontId="25" fillId="7" borderId="11" xfId="0" applyNumberFormat="1" applyFont="1" applyFill="1" applyBorder="1" applyAlignment="1">
      <alignment horizontal="center" vertical="center" wrapText="1"/>
    </xf>
    <xf numFmtId="0" fontId="46" fillId="0" borderId="22"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0" xfId="0" applyFont="1" applyAlignment="1">
      <alignment horizontal="center" vertical="center" wrapText="1"/>
    </xf>
    <xf numFmtId="0" fontId="46" fillId="0" borderId="48" xfId="0" applyFont="1" applyBorder="1" applyAlignment="1">
      <alignment horizontal="center" vertical="center" wrapText="1"/>
    </xf>
    <xf numFmtId="38" fontId="25" fillId="0" borderId="49" xfId="0" applyNumberFormat="1" applyFont="1" applyBorder="1" applyAlignment="1">
      <alignment horizontal="center" vertical="center" wrapText="1"/>
    </xf>
    <xf numFmtId="38" fontId="25" fillId="0" borderId="23" xfId="0" applyNumberFormat="1" applyFont="1" applyBorder="1" applyAlignment="1">
      <alignment horizontal="center" vertical="center" wrapText="1"/>
    </xf>
    <xf numFmtId="0" fontId="7" fillId="8" borderId="1" xfId="0" applyFont="1" applyFill="1" applyBorder="1" applyAlignment="1">
      <alignment horizontal="center" vertical="center" wrapText="1"/>
    </xf>
    <xf numFmtId="0" fontId="7" fillId="0" borderId="6" xfId="0" applyFont="1" applyBorder="1" applyAlignment="1" applyProtection="1">
      <alignment horizontal="center"/>
      <protection locked="0"/>
    </xf>
    <xf numFmtId="0" fontId="8" fillId="0" borderId="4"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38" fontId="12" fillId="0" borderId="1" xfId="0" applyNumberFormat="1" applyFont="1" applyBorder="1" applyAlignment="1">
      <alignment horizontal="center" vertical="center" wrapText="1"/>
    </xf>
    <xf numFmtId="38" fontId="12" fillId="0" borderId="13" xfId="0" applyNumberFormat="1" applyFont="1" applyBorder="1" applyAlignment="1">
      <alignment horizontal="center" vertical="center" wrapText="1"/>
    </xf>
    <xf numFmtId="38" fontId="9" fillId="0" borderId="2" xfId="0" applyNumberFormat="1" applyFont="1" applyBorder="1" applyAlignment="1">
      <alignment horizontal="center" vertical="center" wrapText="1"/>
    </xf>
    <xf numFmtId="38" fontId="9" fillId="0" borderId="1" xfId="0" applyNumberFormat="1" applyFont="1" applyBorder="1" applyAlignment="1">
      <alignment horizontal="center" vertical="center" wrapText="1"/>
    </xf>
    <xf numFmtId="0" fontId="35" fillId="7" borderId="0" xfId="0" applyFont="1" applyFill="1" applyAlignment="1" applyProtection="1">
      <alignment horizontal="center" vertical="center" textRotation="255" wrapText="1"/>
      <protection locked="0"/>
    </xf>
    <xf numFmtId="0" fontId="13" fillId="0" borderId="1" xfId="0" applyFont="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38" fontId="12" fillId="0" borderId="7" xfId="0" applyNumberFormat="1" applyFont="1" applyBorder="1" applyAlignment="1">
      <alignment horizontal="center" vertical="center" wrapText="1"/>
    </xf>
    <xf numFmtId="38" fontId="12" fillId="0" borderId="24" xfId="0" applyNumberFormat="1" applyFont="1" applyBorder="1" applyAlignment="1">
      <alignment horizontal="center" vertical="center" wrapText="1"/>
    </xf>
    <xf numFmtId="38" fontId="12" fillId="0" borderId="21" xfId="0" applyNumberFormat="1"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38" fontId="12" fillId="0" borderId="4" xfId="0" applyNumberFormat="1" applyFont="1" applyBorder="1" applyAlignment="1">
      <alignment horizontal="center" vertical="center" wrapText="1"/>
    </xf>
    <xf numFmtId="0" fontId="8" fillId="0" borderId="44" xfId="0" applyFont="1" applyBorder="1" applyAlignment="1" applyProtection="1">
      <alignment horizontal="center" vertical="center" wrapText="1"/>
      <protection locked="0"/>
    </xf>
    <xf numFmtId="0" fontId="8" fillId="0" borderId="46" xfId="0" applyFont="1" applyBorder="1" applyAlignment="1" applyProtection="1">
      <alignment horizontal="center" vertical="center" wrapText="1"/>
      <protection locked="0"/>
    </xf>
    <xf numFmtId="38" fontId="12" fillId="0" borderId="45" xfId="0" applyNumberFormat="1" applyFont="1" applyBorder="1" applyAlignment="1">
      <alignment horizontal="center" vertical="center" wrapText="1"/>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textRotation="255" wrapText="1"/>
      <protection locked="0"/>
    </xf>
    <xf numFmtId="0" fontId="6" fillId="0" borderId="9" xfId="0" applyFont="1" applyBorder="1" applyAlignment="1" applyProtection="1">
      <alignment horizontal="center" vertical="center" textRotation="255" wrapText="1"/>
      <protection locked="0"/>
    </xf>
    <xf numFmtId="0" fontId="6" fillId="0" borderId="2" xfId="0" applyFont="1" applyBorder="1" applyAlignment="1" applyProtection="1">
      <alignment horizontal="center" vertical="center" textRotation="255" wrapText="1"/>
      <protection locked="0"/>
    </xf>
    <xf numFmtId="0" fontId="7" fillId="0" borderId="4"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35" fillId="7" borderId="23" xfId="0" applyFont="1" applyFill="1" applyBorder="1" applyAlignment="1" applyProtection="1">
      <alignment horizontal="center" vertical="center" textRotation="255" wrapText="1"/>
      <protection locked="0"/>
    </xf>
    <xf numFmtId="0" fontId="13" fillId="4" borderId="4" xfId="0" applyFont="1" applyFill="1" applyBorder="1" applyAlignment="1" applyProtection="1">
      <alignment horizontal="center" vertical="center" wrapText="1"/>
      <protection locked="0"/>
    </xf>
    <xf numFmtId="38" fontId="12" fillId="0" borderId="3" xfId="0" applyNumberFormat="1" applyFont="1" applyBorder="1" applyAlignment="1">
      <alignment horizontal="center" vertical="center" wrapText="1"/>
    </xf>
    <xf numFmtId="38" fontId="12" fillId="0" borderId="9" xfId="0" applyNumberFormat="1" applyFont="1" applyBorder="1" applyAlignment="1">
      <alignment horizontal="center" vertical="center" wrapText="1"/>
    </xf>
    <xf numFmtId="38" fontId="12" fillId="0" borderId="15" xfId="0" applyNumberFormat="1" applyFont="1" applyBorder="1" applyAlignment="1">
      <alignment horizontal="center" vertical="center" wrapText="1"/>
    </xf>
    <xf numFmtId="38" fontId="9" fillId="0" borderId="11" xfId="0" applyNumberFormat="1"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38" fontId="12" fillId="0" borderId="6" xfId="0" applyNumberFormat="1" applyFont="1" applyBorder="1" applyAlignment="1">
      <alignment horizontal="center" vertical="center" wrapText="1"/>
    </xf>
    <xf numFmtId="0" fontId="51" fillId="0" borderId="7" xfId="0" applyFont="1" applyBorder="1" applyAlignment="1" applyProtection="1">
      <alignment horizontal="center" vertical="center" wrapText="1"/>
      <protection locked="0"/>
    </xf>
    <xf numFmtId="0" fontId="51" fillId="0" borderId="8"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38" fontId="9" fillId="0" borderId="5" xfId="0" applyNumberFormat="1" applyFont="1" applyBorder="1" applyAlignment="1">
      <alignment horizontal="center" vertical="center" wrapText="1"/>
    </xf>
    <xf numFmtId="38" fontId="12" fillId="0" borderId="19" xfId="0" applyNumberFormat="1" applyFont="1" applyBorder="1" applyAlignment="1">
      <alignment horizontal="center" vertical="center" wrapText="1"/>
    </xf>
    <xf numFmtId="0" fontId="51" fillId="0" borderId="1" xfId="0" applyFont="1" applyBorder="1" applyAlignment="1">
      <alignment horizontal="center" vertical="center" wrapText="1"/>
    </xf>
    <xf numFmtId="0" fontId="51" fillId="0" borderId="4" xfId="0" applyFont="1" applyBorder="1" applyAlignment="1">
      <alignment horizontal="center" vertical="center" wrapText="1"/>
    </xf>
    <xf numFmtId="0" fontId="8" fillId="0" borderId="25" xfId="0" applyFont="1" applyBorder="1" applyAlignment="1">
      <alignment horizontal="center" vertical="center"/>
    </xf>
    <xf numFmtId="0" fontId="8" fillId="0" borderId="27" xfId="0" applyFont="1" applyBorder="1" applyAlignment="1">
      <alignment horizontal="center" vertical="center"/>
    </xf>
    <xf numFmtId="0" fontId="8" fillId="0" borderId="25"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36" fillId="11" borderId="5" xfId="0" applyFont="1" applyFill="1" applyBorder="1" applyAlignment="1" applyProtection="1">
      <alignment horizontal="center" vertical="center" wrapText="1"/>
      <protection locked="0"/>
    </xf>
    <xf numFmtId="0" fontId="5" fillId="3" borderId="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176" fontId="41" fillId="0" borderId="3" xfId="0" applyNumberFormat="1" applyFont="1" applyBorder="1" applyAlignment="1">
      <alignment horizontal="center" vertical="center" wrapText="1"/>
    </xf>
    <xf numFmtId="176" fontId="41" fillId="0" borderId="9" xfId="0" applyNumberFormat="1" applyFont="1" applyBorder="1" applyAlignment="1">
      <alignment horizontal="center" vertical="center" wrapText="1"/>
    </xf>
    <xf numFmtId="176" fontId="41" fillId="0" borderId="2" xfId="0" applyNumberFormat="1" applyFont="1" applyBorder="1" applyAlignment="1">
      <alignment horizontal="center" vertical="center" wrapText="1"/>
    </xf>
    <xf numFmtId="0" fontId="17" fillId="0" borderId="4" xfId="0" applyFont="1" applyBorder="1" applyAlignment="1">
      <alignment vertical="center" wrapText="1"/>
    </xf>
    <xf numFmtId="0" fontId="17" fillId="0" borderId="6" xfId="0" applyFont="1" applyBorder="1" applyAlignment="1">
      <alignment vertical="center" wrapText="1"/>
    </xf>
    <xf numFmtId="0" fontId="17" fillId="0" borderId="4" xfId="0" applyFont="1" applyBorder="1" applyAlignment="1">
      <alignment horizontal="left" vertical="center" wrapText="1"/>
    </xf>
    <xf numFmtId="0" fontId="17" fillId="0" borderId="6" xfId="0" applyFont="1" applyBorder="1" applyAlignment="1">
      <alignment horizontal="left" vertical="center" wrapText="1"/>
    </xf>
    <xf numFmtId="0" fontId="52" fillId="4" borderId="4" xfId="0" applyFont="1" applyFill="1" applyBorder="1" applyAlignment="1">
      <alignment horizontal="center" vertical="center" wrapText="1"/>
    </xf>
    <xf numFmtId="0" fontId="52" fillId="4" borderId="6" xfId="0" applyFont="1" applyFill="1" applyBorder="1" applyAlignment="1">
      <alignment horizontal="center" vertical="center" wrapText="1"/>
    </xf>
    <xf numFmtId="176" fontId="40" fillId="0" borderId="1" xfId="0" applyNumberFormat="1" applyFont="1" applyBorder="1" applyAlignment="1">
      <alignment vertical="center" wrapText="1"/>
    </xf>
    <xf numFmtId="0" fontId="17" fillId="0" borderId="1" xfId="0" applyFont="1" applyBorder="1" applyAlignment="1">
      <alignment vertical="center" wrapText="1"/>
    </xf>
    <xf numFmtId="0" fontId="51" fillId="13" borderId="4" xfId="0" applyFont="1" applyFill="1" applyBorder="1" applyAlignment="1">
      <alignment horizontal="center" vertical="center" wrapText="1"/>
    </xf>
    <xf numFmtId="0" fontId="51" fillId="13" borderId="6" xfId="0" applyFont="1" applyFill="1" applyBorder="1" applyAlignment="1">
      <alignment horizontal="center" vertical="center" wrapText="1"/>
    </xf>
    <xf numFmtId="0" fontId="51" fillId="13" borderId="13" xfId="0" applyFont="1" applyFill="1" applyBorder="1" applyAlignment="1">
      <alignment horizontal="center" vertical="center" wrapText="1"/>
    </xf>
    <xf numFmtId="0" fontId="52" fillId="4" borderId="3" xfId="0" applyFont="1" applyFill="1" applyBorder="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2" xfId="0" applyFont="1" applyFill="1" applyBorder="1" applyAlignment="1">
      <alignment horizontal="center" vertical="center" textRotation="255" wrapText="1"/>
    </xf>
    <xf numFmtId="176" fontId="40" fillId="0" borderId="3" xfId="0" applyNumberFormat="1" applyFont="1" applyBorder="1" applyAlignment="1">
      <alignment horizontal="center" vertical="center" wrapText="1"/>
    </xf>
    <xf numFmtId="176" fontId="40" fillId="0" borderId="9" xfId="0" applyNumberFormat="1" applyFont="1" applyBorder="1" applyAlignment="1">
      <alignment horizontal="center" vertical="center" wrapText="1"/>
    </xf>
    <xf numFmtId="176" fontId="40" fillId="0" borderId="2" xfId="0" applyNumberFormat="1" applyFont="1" applyBorder="1" applyAlignment="1">
      <alignment horizontal="center" vertical="center" wrapText="1"/>
    </xf>
    <xf numFmtId="0" fontId="13" fillId="10" borderId="4" xfId="0" applyFont="1" applyFill="1" applyBorder="1" applyAlignment="1">
      <alignment horizontal="center" vertical="center" wrapText="1"/>
    </xf>
    <xf numFmtId="0" fontId="13" fillId="10" borderId="6"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20" xfId="0" applyFont="1" applyBorder="1" applyAlignment="1">
      <alignment horizontal="center" vertical="center" wrapText="1"/>
    </xf>
    <xf numFmtId="38" fontId="12" fillId="0" borderId="19" xfId="0" applyNumberFormat="1" applyFont="1" applyFill="1" applyBorder="1" applyAlignment="1" applyProtection="1">
      <alignment horizontal="center" vertical="center" wrapText="1"/>
    </xf>
    <xf numFmtId="38" fontId="12" fillId="0" borderId="13" xfId="0" applyNumberFormat="1" applyFont="1" applyFill="1" applyBorder="1" applyAlignment="1" applyProtection="1">
      <alignment horizontal="center"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3" xfId="0" applyFill="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0" xfId="0" applyFont="1" applyBorder="1" applyAlignment="1">
      <alignment horizontal="center" vertical="center" wrapText="1"/>
    </xf>
    <xf numFmtId="0" fontId="0" fillId="3" borderId="25" xfId="0" applyFill="1" applyBorder="1" applyAlignment="1" applyProtection="1">
      <alignment horizontal="center" vertical="center" wrapText="1"/>
      <protection locked="0"/>
    </xf>
    <xf numFmtId="0" fontId="0" fillId="3" borderId="27" xfId="0"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1" fillId="7" borderId="1" xfId="0" applyFont="1" applyFill="1" applyBorder="1" applyAlignment="1">
      <alignment horizontal="center" vertical="center" wrapText="1"/>
    </xf>
    <xf numFmtId="0" fontId="6" fillId="0" borderId="3"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6" fillId="0" borderId="2" xfId="0" applyFont="1" applyBorder="1" applyAlignment="1">
      <alignment horizontal="center" vertical="center" textRotation="255" wrapText="1"/>
    </xf>
    <xf numFmtId="38" fontId="12" fillId="0" borderId="2" xfId="0" applyNumberFormat="1" applyFont="1" applyBorder="1" applyAlignment="1">
      <alignment horizontal="center" vertical="center" wrapText="1"/>
    </xf>
    <xf numFmtId="0" fontId="7" fillId="0" borderId="1" xfId="0" applyFont="1" applyBorder="1" applyAlignment="1">
      <alignment vertical="center" wrapText="1"/>
    </xf>
    <xf numFmtId="0" fontId="36" fillId="7" borderId="1"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7" borderId="6"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11" xfId="0" applyFont="1" applyFill="1" applyBorder="1" applyAlignment="1">
      <alignment horizontal="center" vertical="center" wrapText="1"/>
    </xf>
    <xf numFmtId="0" fontId="20" fillId="0" borderId="4" xfId="0" applyFont="1" applyBorder="1" applyAlignment="1">
      <alignment horizontal="center" vertical="center"/>
    </xf>
    <xf numFmtId="0" fontId="20" fillId="0" borderId="6" xfId="0" applyFont="1" applyBorder="1" applyAlignment="1">
      <alignment horizontal="center" vertical="center"/>
    </xf>
    <xf numFmtId="0" fontId="20" fillId="0" borderId="13" xfId="0" applyFont="1" applyBorder="1" applyAlignment="1">
      <alignment horizontal="center" vertical="center"/>
    </xf>
    <xf numFmtId="0" fontId="43" fillId="10" borderId="0" xfId="0" applyFont="1" applyFill="1" applyAlignment="1">
      <alignment horizontal="center" vertical="center"/>
    </xf>
    <xf numFmtId="0" fontId="13" fillId="0" borderId="13" xfId="0" applyFont="1" applyBorder="1" applyAlignment="1">
      <alignment horizontal="center" vertical="center" wrapText="1"/>
    </xf>
    <xf numFmtId="0" fontId="36" fillId="7" borderId="7"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13" fillId="0" borderId="1" xfId="0" applyFont="1" applyBorder="1" applyAlignment="1">
      <alignment horizontal="center" vertical="center" wrapText="1"/>
    </xf>
  </cellXfs>
  <cellStyles count="7">
    <cellStyle name="一般" xfId="0" builtinId="0"/>
    <cellStyle name="一般 2" xfId="1" xr:uid="{00000000-0005-0000-0000-000001000000}"/>
    <cellStyle name="一般 2 2" xfId="3" xr:uid="{00000000-0005-0000-0000-000002000000}"/>
    <cellStyle name="一般 2 3" xfId="4" xr:uid="{00000000-0005-0000-0000-000003000000}"/>
    <cellStyle name="千分位" xfId="5" builtinId="3"/>
    <cellStyle name="千分位 2" xfId="2" xr:uid="{00000000-0005-0000-0000-000004000000}"/>
    <cellStyle name="超連結" xfId="6" builtinId="8"/>
  </cellStyles>
  <dxfs count="47">
    <dxf>
      <fill>
        <patternFill>
          <bgColor theme="5"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59996337778862885"/>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79998168889431442"/>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79998168889431442"/>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79998168889431442"/>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79998168889431442"/>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79998168889431442"/>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theme="7" tint="0.59996337778862885"/>
        </patternFill>
      </fill>
    </dxf>
    <dxf>
      <fill>
        <patternFill>
          <bgColor rgb="FFFFC000"/>
        </patternFill>
      </fill>
    </dxf>
    <dxf>
      <fill>
        <patternFill>
          <bgColor theme="7" tint="0.79998168889431442"/>
        </patternFill>
      </fill>
    </dxf>
  </dxfs>
  <tableStyles count="0" defaultTableStyle="TableStyleMedium2" defaultPivotStyle="PivotStyleLight16"/>
  <colors>
    <mruColors>
      <color rgb="FF0000FF"/>
      <color rgb="FFFFCC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18931</xdr:colOff>
      <xdr:row>9</xdr:row>
      <xdr:rowOff>165652</xdr:rowOff>
    </xdr:from>
    <xdr:to>
      <xdr:col>7</xdr:col>
      <xdr:colOff>331303</xdr:colOff>
      <xdr:row>16</xdr:row>
      <xdr:rowOff>50835</xdr:rowOff>
    </xdr:to>
    <xdr:pic>
      <xdr:nvPicPr>
        <xdr:cNvPr id="7" name="圖片 6">
          <a:extLst>
            <a:ext uri="{FF2B5EF4-FFF2-40B4-BE49-F238E27FC236}">
              <a16:creationId xmlns:a16="http://schemas.microsoft.com/office/drawing/2014/main" id="{C0757B0E-47CC-48CD-BD84-86084E0CC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378" y="1826907"/>
          <a:ext cx="4572000" cy="1437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1879</xdr:colOff>
      <xdr:row>23</xdr:row>
      <xdr:rowOff>63376</xdr:rowOff>
    </xdr:from>
    <xdr:to>
      <xdr:col>3</xdr:col>
      <xdr:colOff>700148</xdr:colOff>
      <xdr:row>25</xdr:row>
      <xdr:rowOff>50817</xdr:rowOff>
    </xdr:to>
    <xdr:grpSp>
      <xdr:nvGrpSpPr>
        <xdr:cNvPr id="13" name="群組 12">
          <a:extLst>
            <a:ext uri="{FF2B5EF4-FFF2-40B4-BE49-F238E27FC236}">
              <a16:creationId xmlns:a16="http://schemas.microsoft.com/office/drawing/2014/main" id="{B15F4BBC-8A8D-92B9-E4D7-0E89AE4C70E6}"/>
            </a:ext>
          </a:extLst>
        </xdr:cNvPr>
        <xdr:cNvGrpSpPr/>
      </xdr:nvGrpSpPr>
      <xdr:grpSpPr>
        <a:xfrm>
          <a:off x="226916" y="5351744"/>
          <a:ext cx="2153508" cy="407510"/>
          <a:chOff x="263769" y="4157504"/>
          <a:chExt cx="2035682" cy="381001"/>
        </a:xfrm>
      </xdr:grpSpPr>
      <xdr:pic>
        <xdr:nvPicPr>
          <xdr:cNvPr id="4" name="圖片 3">
            <a:extLst>
              <a:ext uri="{FF2B5EF4-FFF2-40B4-BE49-F238E27FC236}">
                <a16:creationId xmlns:a16="http://schemas.microsoft.com/office/drawing/2014/main" id="{3522B5A2-AFA4-471B-DC18-801D541F0432}"/>
              </a:ext>
            </a:extLst>
          </xdr:cNvPr>
          <xdr:cNvPicPr>
            <a:picLocks noChangeAspect="1"/>
          </xdr:cNvPicPr>
        </xdr:nvPicPr>
        <xdr:blipFill rotWithShape="1">
          <a:blip xmlns:r="http://schemas.openxmlformats.org/officeDocument/2006/relationships" r:embed="rId2"/>
          <a:srcRect t="17750" b="17162"/>
          <a:stretch/>
        </xdr:blipFill>
        <xdr:spPr>
          <a:xfrm>
            <a:off x="263769" y="4203561"/>
            <a:ext cx="2035682" cy="276330"/>
          </a:xfrm>
          <a:prstGeom prst="rect">
            <a:avLst/>
          </a:prstGeom>
          <a:ln>
            <a:solidFill>
              <a:schemeClr val="tx1"/>
            </a:solidFill>
          </a:ln>
        </xdr:spPr>
      </xdr:pic>
      <xdr:sp macro="" textlink="">
        <xdr:nvSpPr>
          <xdr:cNvPr id="5" name="橢圓 4">
            <a:extLst>
              <a:ext uri="{FF2B5EF4-FFF2-40B4-BE49-F238E27FC236}">
                <a16:creationId xmlns:a16="http://schemas.microsoft.com/office/drawing/2014/main" id="{A8BFF840-39B5-DEE0-6761-36D7F6D530DE}"/>
              </a:ext>
            </a:extLst>
          </xdr:cNvPr>
          <xdr:cNvSpPr/>
        </xdr:nvSpPr>
        <xdr:spPr>
          <a:xfrm>
            <a:off x="1708221" y="4157504"/>
            <a:ext cx="577779" cy="381001"/>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grpSp>
    <xdr:clientData/>
  </xdr:twoCellAnchor>
  <xdr:twoCellAnchor>
    <xdr:from>
      <xdr:col>4</xdr:col>
      <xdr:colOff>508786</xdr:colOff>
      <xdr:row>22</xdr:row>
      <xdr:rowOff>1815</xdr:rowOff>
    </xdr:from>
    <xdr:to>
      <xdr:col>10</xdr:col>
      <xdr:colOff>184584</xdr:colOff>
      <xdr:row>29</xdr:row>
      <xdr:rowOff>80460</xdr:rowOff>
    </xdr:to>
    <xdr:sp macro="" textlink="">
      <xdr:nvSpPr>
        <xdr:cNvPr id="6" name="語音泡泡: 圓角矩形 5">
          <a:extLst>
            <a:ext uri="{FF2B5EF4-FFF2-40B4-BE49-F238E27FC236}">
              <a16:creationId xmlns:a16="http://schemas.microsoft.com/office/drawing/2014/main" id="{CF06A46E-1B0A-28C7-6BA8-083265473067}"/>
            </a:ext>
          </a:extLst>
        </xdr:cNvPr>
        <xdr:cNvSpPr/>
      </xdr:nvSpPr>
      <xdr:spPr>
        <a:xfrm>
          <a:off x="2861047" y="4966647"/>
          <a:ext cx="4039549" cy="1436993"/>
        </a:xfrm>
        <a:prstGeom prst="wedgeRoundRectCallout">
          <a:avLst>
            <a:gd name="adj1" fmla="val -60364"/>
            <a:gd name="adj2" fmla="val -13881"/>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一、如需增減</a:t>
          </a:r>
          <a:r>
            <a:rPr lang="zh-TW" altLang="en-US" sz="1100" b="1" cap="none" spc="0">
              <a:ln w="0"/>
              <a:solidFill>
                <a:srgbClr val="0000FF"/>
              </a:solidFill>
              <a:effectLst/>
              <a:latin typeface="微軟正黑體" panose="020B0604030504040204" pitchFamily="34" charset="-120"/>
              <a:ea typeface="微軟正黑體" panose="020B0604030504040204" pitchFamily="34" charset="-120"/>
            </a:rPr>
            <a:t>校內派案單</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a:t>
          </a:r>
          <a:r>
            <a:rPr lang="zh-TW" altLang="en-US" sz="1100" b="1" cap="none" spc="0">
              <a:ln w="0"/>
              <a:solidFill>
                <a:srgbClr val="0000FF"/>
              </a:solidFill>
              <a:effectLst/>
              <a:latin typeface="微軟正黑體" panose="020B0604030504040204" pitchFamily="34" charset="-120"/>
              <a:ea typeface="微軟正黑體" panose="020B0604030504040204" pitchFamily="34" charset="-120"/>
            </a:rPr>
            <a:t>自行尋求他校派案單</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，請將「工作  </a:t>
          </a:r>
          <a:endParaRPr lang="en-US" altLang="zh-TW" sz="1100" b="1" cap="none" spc="0">
            <a:ln w="0"/>
            <a:solidFill>
              <a:schemeClr val="tx1"/>
            </a:solidFill>
            <a:effectLst/>
            <a:latin typeface="微軟正黑體" panose="020B0604030504040204" pitchFamily="34" charset="-120"/>
            <a:ea typeface="微軟正黑體" panose="020B0604030504040204" pitchFamily="34" charset="-120"/>
          </a:endParaRPr>
        </a:p>
        <a:p>
          <a:pPr algn="l"/>
          <a:r>
            <a:rPr lang="en-US" altLang="zh-TW" sz="1100" b="1" cap="none" spc="0">
              <a:ln w="0"/>
              <a:solidFill>
                <a:schemeClr val="tx1"/>
              </a:solidFill>
              <a:effectLst/>
              <a:latin typeface="微軟正黑體" panose="020B0604030504040204" pitchFamily="34" charset="-120"/>
              <a:ea typeface="微軟正黑體" panose="020B0604030504040204" pitchFamily="34" charset="-120"/>
            </a:rPr>
            <a:t>        </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表」按住</a:t>
          </a:r>
          <a:r>
            <a:rPr lang="en-US" altLang="zh-TW" sz="1100" b="1" cap="none" spc="0">
              <a:ln w="0"/>
              <a:solidFill>
                <a:schemeClr val="tx1"/>
              </a:solidFill>
              <a:effectLst/>
              <a:latin typeface="微軟正黑體" panose="020B0604030504040204" pitchFamily="34" charset="-120"/>
              <a:ea typeface="微軟正黑體" panose="020B0604030504040204" pitchFamily="34" charset="-120"/>
            </a:rPr>
            <a:t>Ctrl</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拖曳複製（也可按右鍵複製並勾選建立複本）</a:t>
          </a:r>
          <a:endParaRPr lang="en-US" altLang="zh-TW" sz="1100" b="1" cap="none" spc="0">
            <a:ln w="0"/>
            <a:solidFill>
              <a:schemeClr val="tx1"/>
            </a:solidFill>
            <a:effectLst/>
            <a:latin typeface="微軟正黑體" panose="020B0604030504040204" pitchFamily="34" charset="-120"/>
            <a:ea typeface="微軟正黑體" panose="020B0604030504040204" pitchFamily="34" charset="-120"/>
          </a:endParaRPr>
        </a:p>
        <a:p>
          <a:pPr algn="l"/>
          <a:r>
            <a:rPr lang="en-US" altLang="zh-TW" sz="1100" b="1" cap="none" spc="0">
              <a:ln w="0"/>
              <a:solidFill>
                <a:schemeClr val="tx1"/>
              </a:solidFill>
              <a:effectLst/>
              <a:latin typeface="微軟正黑體" panose="020B0604030504040204" pitchFamily="34" charset="-120"/>
              <a:ea typeface="微軟正黑體" panose="020B0604030504040204" pitchFamily="34" charset="-120"/>
            </a:rPr>
            <a:t>        </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或刪除。</a:t>
          </a:r>
          <a:r>
            <a:rPr lang="zh-TW" altLang="en-US" sz="1100" b="1" cap="none" spc="0">
              <a:ln w="0"/>
              <a:solidFill>
                <a:srgbClr val="FF0000"/>
              </a:solidFill>
              <a:effectLst/>
              <a:latin typeface="微軟正黑體" panose="020B0604030504040204" pitchFamily="34" charset="-120"/>
              <a:ea typeface="微軟正黑體" panose="020B0604030504040204" pitchFamily="34" charset="-120"/>
            </a:rPr>
            <a:t>請勿更改工作表名稱</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，避免資料擷取錯誤。</a:t>
          </a:r>
          <a:endParaRPr lang="en-US" altLang="zh-TW" sz="1100" b="1" cap="none" spc="0">
            <a:ln w="0"/>
            <a:solidFill>
              <a:schemeClr val="tx1"/>
            </a:solidFill>
            <a:effectLst/>
            <a:latin typeface="微軟正黑體" panose="020B0604030504040204" pitchFamily="34" charset="-120"/>
            <a:ea typeface="微軟正黑體" panose="020B0604030504040204" pitchFamily="34" charset="-120"/>
          </a:endParaRPr>
        </a:p>
        <a:p>
          <a:pPr algn="l"/>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二、</a:t>
          </a:r>
          <a:r>
            <a:rPr lang="zh-TW" altLang="en-US" sz="1100" b="1" cap="none" spc="0">
              <a:ln w="0"/>
              <a:solidFill>
                <a:srgbClr val="0000FF"/>
              </a:solidFill>
              <a:effectLst/>
              <a:latin typeface="微軟正黑體" panose="020B0604030504040204" pitchFamily="34" charset="-120"/>
              <a:ea typeface="微軟正黑體" panose="020B0604030504040204" pitchFamily="34" charset="-120"/>
            </a:rPr>
            <a:t>支援魏氏派案單</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a:t>
          </a:r>
          <a:r>
            <a:rPr lang="zh-TW" altLang="en-US" sz="1100" b="1" cap="none" spc="0">
              <a:ln w="0"/>
              <a:solidFill>
                <a:srgbClr val="0000FF"/>
              </a:solidFill>
              <a:effectLst/>
              <a:latin typeface="微軟正黑體" panose="020B0604030504040204" pitchFamily="34" charset="-120"/>
              <a:ea typeface="微軟正黑體" panose="020B0604030504040204" pitchFamily="34" charset="-120"/>
            </a:rPr>
            <a:t>特殊原因派案單</a:t>
          </a:r>
          <a:r>
            <a:rPr lang="zh-TW" altLang="en-US" sz="1100" b="1" cap="none" spc="0">
              <a:ln w="0"/>
              <a:solidFill>
                <a:sysClr val="windowText" lastClr="000000"/>
              </a:solidFill>
              <a:effectLst/>
              <a:latin typeface="微軟正黑體" panose="020B0604030504040204" pitchFamily="34" charset="-120"/>
              <a:ea typeface="微軟正黑體" panose="020B0604030504040204" pitchFamily="34" charset="-120"/>
            </a:rPr>
            <a:t>預設為一校一張派案單，</a:t>
          </a:r>
          <a:endParaRPr lang="en-US" altLang="zh-TW" sz="1100" b="1" cap="none" spc="0">
            <a:ln w="0"/>
            <a:solidFill>
              <a:sysClr val="windowText" lastClr="000000"/>
            </a:solidFill>
            <a:effectLst/>
            <a:latin typeface="微軟正黑體" panose="020B0604030504040204" pitchFamily="34" charset="-120"/>
            <a:ea typeface="微軟正黑體" panose="020B0604030504040204" pitchFamily="34" charset="-120"/>
          </a:endParaRPr>
        </a:p>
        <a:p>
          <a:pPr algn="l"/>
          <a:r>
            <a:rPr lang="en-US" altLang="zh-TW" sz="1100" b="1" cap="none" spc="0">
              <a:ln w="0"/>
              <a:solidFill>
                <a:sysClr val="windowText" lastClr="000000"/>
              </a:solidFill>
              <a:effectLst/>
              <a:latin typeface="微軟正黑體" panose="020B0604030504040204" pitchFamily="34" charset="-120"/>
              <a:ea typeface="微軟正黑體" panose="020B0604030504040204" pitchFamily="34" charset="-120"/>
            </a:rPr>
            <a:t>        </a:t>
          </a:r>
          <a:r>
            <a:rPr lang="zh-TW" altLang="en-US" sz="1100" b="1" cap="none" spc="0">
              <a:ln w="0"/>
              <a:solidFill>
                <a:sysClr val="windowText" lastClr="000000"/>
              </a:solidFill>
              <a:effectLst/>
              <a:latin typeface="微軟正黑體" panose="020B0604030504040204" pitchFamily="34" charset="-120"/>
              <a:ea typeface="微軟正黑體" panose="020B0604030504040204" pitchFamily="34" charset="-120"/>
            </a:rPr>
            <a:t>表格欄位不足</a:t>
          </a:r>
          <a:r>
            <a:rPr lang="zh-TW" altLang="en-US" sz="1100" b="1" cap="none" spc="0">
              <a:ln w="0"/>
              <a:solidFill>
                <a:srgbClr val="FF0000"/>
              </a:solidFill>
              <a:effectLst/>
              <a:latin typeface="微軟正黑體" panose="020B0604030504040204" pitchFamily="34" charset="-120"/>
              <a:ea typeface="微軟正黑體" panose="020B0604030504040204" pitchFamily="34" charset="-120"/>
            </a:rPr>
            <a:t>可自行複製增加，請勿新增「工作表」</a:t>
          </a:r>
          <a:r>
            <a:rPr lang="zh-TW" altLang="en-US" sz="1100" b="1" cap="none" spc="0">
              <a:ln w="0"/>
              <a:solidFill>
                <a:sysClr val="windowText" lastClr="000000"/>
              </a:solidFill>
              <a:effectLst/>
              <a:latin typeface="微軟正黑體" panose="020B0604030504040204" pitchFamily="34" charset="-120"/>
              <a:ea typeface="微軟正黑體" panose="020B0604030504040204" pitchFamily="34" charset="-120"/>
            </a:rPr>
            <a:t>。</a:t>
          </a:r>
          <a:endParaRPr lang="en-US" altLang="zh-TW" sz="1100" b="1" cap="none" spc="0">
            <a:ln w="0"/>
            <a:solidFill>
              <a:sysClr val="windowText" lastClr="000000"/>
            </a:solidFill>
            <a:effectLst/>
            <a:latin typeface="微軟正黑體" panose="020B0604030504040204" pitchFamily="34" charset="-120"/>
            <a:ea typeface="微軟正黑體" panose="020B0604030504040204" pitchFamily="34" charset="-120"/>
          </a:endParaRPr>
        </a:p>
      </xdr:txBody>
    </xdr:sp>
    <xdr:clientData/>
  </xdr:twoCellAnchor>
  <xdr:twoCellAnchor>
    <xdr:from>
      <xdr:col>0</xdr:col>
      <xdr:colOff>212190</xdr:colOff>
      <xdr:row>25</xdr:row>
      <xdr:rowOff>31150</xdr:rowOff>
    </xdr:from>
    <xdr:to>
      <xdr:col>3</xdr:col>
      <xdr:colOff>423127</xdr:colOff>
      <xdr:row>27</xdr:row>
      <xdr:rowOff>35339</xdr:rowOff>
    </xdr:to>
    <xdr:grpSp>
      <xdr:nvGrpSpPr>
        <xdr:cNvPr id="14" name="群組 13">
          <a:extLst>
            <a:ext uri="{FF2B5EF4-FFF2-40B4-BE49-F238E27FC236}">
              <a16:creationId xmlns:a16="http://schemas.microsoft.com/office/drawing/2014/main" id="{70ACDF0D-664D-B3C8-B1E9-A94420A4F087}"/>
            </a:ext>
          </a:extLst>
        </xdr:cNvPr>
        <xdr:cNvGrpSpPr/>
      </xdr:nvGrpSpPr>
      <xdr:grpSpPr>
        <a:xfrm>
          <a:off x="212190" y="5739587"/>
          <a:ext cx="1891213" cy="424257"/>
          <a:chOff x="247024" y="4542691"/>
          <a:chExt cx="1823405" cy="397749"/>
        </a:xfrm>
      </xdr:grpSpPr>
      <xdr:pic>
        <xdr:nvPicPr>
          <xdr:cNvPr id="11" name="圖片 10">
            <a:extLst>
              <a:ext uri="{FF2B5EF4-FFF2-40B4-BE49-F238E27FC236}">
                <a16:creationId xmlns:a16="http://schemas.microsoft.com/office/drawing/2014/main" id="{9F4682AD-029C-D5F4-E192-F461C39BA0F2}"/>
              </a:ext>
            </a:extLst>
          </xdr:cNvPr>
          <xdr:cNvPicPr>
            <a:picLocks noChangeAspect="1"/>
          </xdr:cNvPicPr>
        </xdr:nvPicPr>
        <xdr:blipFill rotWithShape="1">
          <a:blip xmlns:r="http://schemas.openxmlformats.org/officeDocument/2006/relationships" r:embed="rId3"/>
          <a:srcRect t="14244" b="1"/>
          <a:stretch/>
        </xdr:blipFill>
        <xdr:spPr>
          <a:xfrm>
            <a:off x="247024" y="4630615"/>
            <a:ext cx="1823405" cy="252054"/>
          </a:xfrm>
          <a:prstGeom prst="rect">
            <a:avLst/>
          </a:prstGeom>
          <a:ln>
            <a:solidFill>
              <a:sysClr val="windowText" lastClr="000000"/>
            </a:solidFill>
          </a:ln>
        </xdr:spPr>
      </xdr:pic>
      <xdr:sp macro="" textlink="">
        <xdr:nvSpPr>
          <xdr:cNvPr id="12" name="橢圓 11">
            <a:extLst>
              <a:ext uri="{FF2B5EF4-FFF2-40B4-BE49-F238E27FC236}">
                <a16:creationId xmlns:a16="http://schemas.microsoft.com/office/drawing/2014/main" id="{210F58F4-BA04-8E95-52D1-4DA9B74A43C6}"/>
              </a:ext>
            </a:extLst>
          </xdr:cNvPr>
          <xdr:cNvSpPr/>
        </xdr:nvSpPr>
        <xdr:spPr>
          <a:xfrm>
            <a:off x="1163936" y="4542691"/>
            <a:ext cx="895976" cy="397749"/>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grpSp>
    <xdr:clientData/>
  </xdr:twoCellAnchor>
  <xdr:twoCellAnchor>
    <xdr:from>
      <xdr:col>7</xdr:col>
      <xdr:colOff>487124</xdr:colOff>
      <xdr:row>32</xdr:row>
      <xdr:rowOff>17291</xdr:rowOff>
    </xdr:from>
    <xdr:to>
      <xdr:col>11</xdr:col>
      <xdr:colOff>165652</xdr:colOff>
      <xdr:row>38</xdr:row>
      <xdr:rowOff>8921</xdr:rowOff>
    </xdr:to>
    <xdr:sp macro="" textlink="">
      <xdr:nvSpPr>
        <xdr:cNvPr id="15" name="語音泡泡: 圓角矩形 14">
          <a:extLst>
            <a:ext uri="{FF2B5EF4-FFF2-40B4-BE49-F238E27FC236}">
              <a16:creationId xmlns:a16="http://schemas.microsoft.com/office/drawing/2014/main" id="{686A75E0-4184-FDBB-101E-430B91727CFA}"/>
            </a:ext>
          </a:extLst>
        </xdr:cNvPr>
        <xdr:cNvSpPr/>
      </xdr:nvSpPr>
      <xdr:spPr>
        <a:xfrm>
          <a:off x="4969199" y="6922621"/>
          <a:ext cx="2603471" cy="1155927"/>
        </a:xfrm>
        <a:prstGeom prst="wedgeRoundRectCallout">
          <a:avLst>
            <a:gd name="adj1" fmla="val -64596"/>
            <a:gd name="adj2" fmla="val -15131"/>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一、多餘空白表格可選取後「自行刪除」</a:t>
          </a:r>
          <a:r>
            <a:rPr lang="zh-TW" altLang="zh-TW" sz="1100" b="1">
              <a:solidFill>
                <a:schemeClr val="lt1"/>
              </a:solidFill>
              <a:effectLst/>
              <a:latin typeface="+mn-lt"/>
              <a:ea typeface="+mn-ea"/>
              <a:cs typeface="+mn-cs"/>
            </a:rPr>
            <a:t>選取</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或 「隱藏欄位」，刪除時</a:t>
          </a:r>
          <a:r>
            <a:rPr lang="zh-TW" altLang="en-US" sz="1100" b="1" cap="none" spc="0">
              <a:ln w="0"/>
              <a:solidFill>
                <a:srgbClr val="FF0000"/>
              </a:solidFill>
              <a:effectLst/>
              <a:latin typeface="微軟正黑體" panose="020B0604030504040204" pitchFamily="34" charset="-120"/>
              <a:ea typeface="微軟正黑體" panose="020B0604030504040204" pitchFamily="34" charset="-120"/>
            </a:rPr>
            <a:t>請勿刪到 </a:t>
          </a:r>
          <a:endParaRPr lang="en-US" altLang="zh-TW" sz="1100" b="1" cap="none" spc="0">
            <a:ln w="0"/>
            <a:solidFill>
              <a:srgbClr val="FF0000"/>
            </a:solidFill>
            <a:effectLst/>
            <a:latin typeface="微軟正黑體" panose="020B0604030504040204" pitchFamily="34" charset="-120"/>
            <a:ea typeface="微軟正黑體" panose="020B0604030504040204" pitchFamily="34" charset="-120"/>
          </a:endParaRPr>
        </a:p>
        <a:p>
          <a:pPr algn="l"/>
          <a:r>
            <a:rPr lang="zh-TW" altLang="en-US" sz="1100" b="1" cap="none" spc="0">
              <a:ln w="0"/>
              <a:solidFill>
                <a:srgbClr val="FF0000"/>
              </a:solidFill>
              <a:effectLst/>
              <a:latin typeface="微軟正黑體" panose="020B0604030504040204" pitchFamily="34" charset="-120"/>
              <a:ea typeface="微軟正黑體" panose="020B0604030504040204" pitchFamily="34" charset="-120"/>
            </a:rPr>
            <a:t>        右方</a:t>
          </a:r>
          <a:r>
            <a:rPr lang="zh-TW" altLang="en-US" sz="1100" b="1" cap="none" spc="0">
              <a:ln w="0"/>
              <a:solidFill>
                <a:schemeClr val="accent1">
                  <a:lumMod val="60000"/>
                  <a:lumOff val="40000"/>
                </a:schemeClr>
              </a:solidFill>
              <a:effectLst/>
              <a:latin typeface="微軟正黑體" panose="020B0604030504040204" pitchFamily="34" charset="-120"/>
              <a:ea typeface="微軟正黑體" panose="020B0604030504040204" pitchFamily="34" charset="-120"/>
            </a:rPr>
            <a:t>淺藍色背景</a:t>
          </a:r>
          <a:r>
            <a:rPr lang="zh-TW" altLang="en-US" sz="1100" b="1" cap="none" spc="0">
              <a:ln w="0"/>
              <a:solidFill>
                <a:srgbClr val="FF0000"/>
              </a:solidFill>
              <a:effectLst/>
              <a:latin typeface="微軟正黑體" panose="020B0604030504040204" pitchFamily="34" charset="-120"/>
              <a:ea typeface="微軟正黑體" panose="020B0604030504040204" pitchFamily="34" charset="-120"/>
            </a:rPr>
            <a:t>統計表</a:t>
          </a:r>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a:t>
          </a:r>
          <a:endParaRPr lang="en-US" altLang="zh-TW" sz="1100" b="1" cap="none" spc="0">
            <a:ln w="0"/>
            <a:solidFill>
              <a:schemeClr val="tx1"/>
            </a:solidFill>
            <a:effectLst/>
            <a:latin typeface="微軟正黑體" panose="020B0604030504040204" pitchFamily="34" charset="-120"/>
            <a:ea typeface="微軟正黑體" panose="020B0604030504040204" pitchFamily="34" charset="-120"/>
          </a:endParaRPr>
        </a:p>
        <a:p>
          <a:pPr algn="l"/>
          <a:r>
            <a:rPr lang="zh-TW" altLang="en-US" sz="1100" b="1" cap="none" spc="0">
              <a:ln w="0"/>
              <a:solidFill>
                <a:schemeClr val="tx1"/>
              </a:solidFill>
              <a:effectLst/>
              <a:latin typeface="微軟正黑體" panose="020B0604030504040204" pitchFamily="34" charset="-120"/>
              <a:ea typeface="微軟正黑體" panose="020B0604030504040204" pitchFamily="34" charset="-120"/>
            </a:rPr>
            <a:t>二、表格欄位不足可自行複製增加。</a:t>
          </a:r>
          <a:endParaRPr lang="en-US" altLang="zh-TW" sz="1100" b="1" cap="none" spc="0">
            <a:ln w="0"/>
            <a:solidFill>
              <a:sysClr val="windowText" lastClr="000000"/>
            </a:solidFill>
            <a:effectLst/>
            <a:latin typeface="微軟正黑體" panose="020B0604030504040204" pitchFamily="34" charset="-120"/>
            <a:ea typeface="微軟正黑體" panose="020B0604030504040204" pitchFamily="34" charset="-120"/>
          </a:endParaRPr>
        </a:p>
      </xdr:txBody>
    </xdr:sp>
    <xdr:clientData/>
  </xdr:twoCellAnchor>
  <xdr:oneCellAnchor>
    <xdr:from>
      <xdr:col>6</xdr:col>
      <xdr:colOff>105538</xdr:colOff>
      <xdr:row>16</xdr:row>
      <xdr:rowOff>31804</xdr:rowOff>
    </xdr:from>
    <xdr:ext cx="4317558" cy="1470992"/>
    <xdr:sp macro="" textlink="">
      <xdr:nvSpPr>
        <xdr:cNvPr id="21" name="語音泡泡: 圓角矩形 20">
          <a:extLst>
            <a:ext uri="{FF2B5EF4-FFF2-40B4-BE49-F238E27FC236}">
              <a16:creationId xmlns:a16="http://schemas.microsoft.com/office/drawing/2014/main" id="{46F2BEBE-FE80-483A-9779-2429CF4C9A1C}"/>
            </a:ext>
          </a:extLst>
        </xdr:cNvPr>
        <xdr:cNvSpPr/>
      </xdr:nvSpPr>
      <xdr:spPr>
        <a:xfrm>
          <a:off x="3968672" y="3339847"/>
          <a:ext cx="4317558" cy="1470992"/>
        </a:xfrm>
        <a:prstGeom prst="wedgeRoundRectCallout">
          <a:avLst>
            <a:gd name="adj1" fmla="val -59511"/>
            <a:gd name="adj2" fmla="val -12480"/>
            <a:gd name="adj3" fmla="val 16667"/>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0" tIns="0" rIns="0" bIns="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一、</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跨校鑑定評估費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交通費次數</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請依鑑定評估人員實際到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校次數</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手動填寫</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。（如：施測個案</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人，但實際到校</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費用以</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次計算）</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二、</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如距離較遠，實際交通費單次往返超過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200</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元者，</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請覈實</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手動修改金額</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案，請自行加總金額）。</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xdr:txBody>
    </xdr:sp>
    <xdr:clientData/>
  </xdr:oneCellAnchor>
  <xdr:twoCellAnchor>
    <xdr:from>
      <xdr:col>7</xdr:col>
      <xdr:colOff>200966</xdr:colOff>
      <xdr:row>11</xdr:row>
      <xdr:rowOff>134816</xdr:rowOff>
    </xdr:from>
    <xdr:to>
      <xdr:col>10</xdr:col>
      <xdr:colOff>64476</xdr:colOff>
      <xdr:row>14</xdr:row>
      <xdr:rowOff>187569</xdr:rowOff>
    </xdr:to>
    <xdr:sp macro="" textlink="">
      <xdr:nvSpPr>
        <xdr:cNvPr id="16" name="語音泡泡: 圓角矩形 15">
          <a:extLst>
            <a:ext uri="{FF2B5EF4-FFF2-40B4-BE49-F238E27FC236}">
              <a16:creationId xmlns:a16="http://schemas.microsoft.com/office/drawing/2014/main" id="{940ED188-9293-7A20-392C-34F776407B0B}"/>
            </a:ext>
          </a:extLst>
        </xdr:cNvPr>
        <xdr:cNvSpPr/>
      </xdr:nvSpPr>
      <xdr:spPr>
        <a:xfrm>
          <a:off x="4679181" y="2215662"/>
          <a:ext cx="2096757" cy="662353"/>
        </a:xfrm>
        <a:prstGeom prst="wedgeRoundRectCallout">
          <a:avLst>
            <a:gd name="adj1" fmla="val -64329"/>
            <a:gd name="adj2" fmla="val -1977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lang="zh-TW" altLang="en-US" sz="1100" b="1" cap="none" spc="0">
              <a:ln w="0"/>
              <a:solidFill>
                <a:srgbClr val="FF0000"/>
              </a:solidFill>
              <a:effectLst/>
              <a:latin typeface="微軟正黑體" panose="020B0604030504040204" pitchFamily="34" charset="-120"/>
              <a:ea typeface="微軟正黑體" panose="020B0604030504040204" pitchFamily="34" charset="-120"/>
            </a:rPr>
            <a:t>採團測項目</a:t>
          </a:r>
          <a:r>
            <a:rPr lang="zh-TW" altLang="en-US" sz="1100" b="1" cap="none" spc="0">
              <a:ln w="0"/>
              <a:solidFill>
                <a:sysClr val="windowText" lastClr="000000"/>
              </a:solidFill>
              <a:effectLst/>
              <a:latin typeface="微軟正黑體" panose="020B0604030504040204" pitchFamily="34" charset="-120"/>
              <a:ea typeface="微軟正黑體" panose="020B0604030504040204" pitchFamily="34" charset="-120"/>
            </a:rPr>
            <a:t>每位學生請填寫一列資料。 </a:t>
          </a:r>
          <a:endParaRPr lang="en-US" altLang="zh-TW" sz="1100" b="1" cap="none" spc="0">
            <a:ln w="0"/>
            <a:solidFill>
              <a:sysClr val="windowText" lastClr="000000"/>
            </a:solidFill>
            <a:effectLst/>
            <a:latin typeface="微軟正黑體" panose="020B0604030504040204" pitchFamily="34" charset="-120"/>
            <a:ea typeface="微軟正黑體" panose="020B0604030504040204" pitchFamily="34" charset="-120"/>
          </a:endParaRPr>
        </a:p>
      </xdr:txBody>
    </xdr:sp>
    <xdr:clientData/>
  </xdr:twoCellAnchor>
  <xdr:twoCellAnchor>
    <xdr:from>
      <xdr:col>0</xdr:col>
      <xdr:colOff>170386</xdr:colOff>
      <xdr:row>30</xdr:row>
      <xdr:rowOff>157861</xdr:rowOff>
    </xdr:from>
    <xdr:to>
      <xdr:col>7</xdr:col>
      <xdr:colOff>66261</xdr:colOff>
      <xdr:row>41</xdr:row>
      <xdr:rowOff>36917</xdr:rowOff>
    </xdr:to>
    <xdr:grpSp>
      <xdr:nvGrpSpPr>
        <xdr:cNvPr id="19" name="群組 18">
          <a:extLst>
            <a:ext uri="{FF2B5EF4-FFF2-40B4-BE49-F238E27FC236}">
              <a16:creationId xmlns:a16="http://schemas.microsoft.com/office/drawing/2014/main" id="{387D501B-DE26-3BE9-CBA9-5D8A4E4A973F}"/>
            </a:ext>
          </a:extLst>
        </xdr:cNvPr>
        <xdr:cNvGrpSpPr/>
      </xdr:nvGrpSpPr>
      <xdr:grpSpPr>
        <a:xfrm>
          <a:off x="170386" y="6916470"/>
          <a:ext cx="4486628" cy="2189435"/>
          <a:chOff x="212982" y="6656159"/>
          <a:chExt cx="4377950" cy="2013603"/>
        </a:xfrm>
      </xdr:grpSpPr>
      <xdr:sp macro="" textlink="">
        <xdr:nvSpPr>
          <xdr:cNvPr id="8" name="矩形 7">
            <a:extLst>
              <a:ext uri="{FF2B5EF4-FFF2-40B4-BE49-F238E27FC236}">
                <a16:creationId xmlns:a16="http://schemas.microsoft.com/office/drawing/2014/main" id="{CEE35D7A-562B-9084-3A43-3B417423EB28}"/>
              </a:ext>
            </a:extLst>
          </xdr:cNvPr>
          <xdr:cNvSpPr/>
        </xdr:nvSpPr>
        <xdr:spPr>
          <a:xfrm>
            <a:off x="212982" y="7132510"/>
            <a:ext cx="4377950" cy="96551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pic>
        <xdr:nvPicPr>
          <xdr:cNvPr id="18" name="圖片 17">
            <a:extLst>
              <a:ext uri="{FF2B5EF4-FFF2-40B4-BE49-F238E27FC236}">
                <a16:creationId xmlns:a16="http://schemas.microsoft.com/office/drawing/2014/main" id="{FF075C85-6B71-07AC-7563-AE41A41A175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5578" y="6656159"/>
            <a:ext cx="4309796" cy="201360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0</xdr:colOff>
      <xdr:row>17</xdr:row>
      <xdr:rowOff>90015</xdr:rowOff>
    </xdr:from>
    <xdr:to>
      <xdr:col>5</xdr:col>
      <xdr:colOff>418943</xdr:colOff>
      <xdr:row>18</xdr:row>
      <xdr:rowOff>397566</xdr:rowOff>
    </xdr:to>
    <xdr:pic>
      <xdr:nvPicPr>
        <xdr:cNvPr id="17" name="圖片 16">
          <a:extLst>
            <a:ext uri="{FF2B5EF4-FFF2-40B4-BE49-F238E27FC236}">
              <a16:creationId xmlns:a16="http://schemas.microsoft.com/office/drawing/2014/main" id="{35DAA593-6DFB-486B-AB8A-25211233ADB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5037" y="3608092"/>
          <a:ext cx="3329421" cy="63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70994</xdr:colOff>
      <xdr:row>194</xdr:row>
      <xdr:rowOff>37863</xdr:rowOff>
    </xdr:from>
    <xdr:ext cx="530086" cy="206073"/>
    <xdr:sp macro="" textlink="">
      <xdr:nvSpPr>
        <xdr:cNvPr id="2" name="文字方塊 1">
          <a:extLst>
            <a:ext uri="{FF2B5EF4-FFF2-40B4-BE49-F238E27FC236}">
              <a16:creationId xmlns:a16="http://schemas.microsoft.com/office/drawing/2014/main" id="{0D7D991D-EBB9-4C18-852A-90F632A59FD9}"/>
            </a:ext>
          </a:extLst>
        </xdr:cNvPr>
        <xdr:cNvSpPr txBox="1"/>
      </xdr:nvSpPr>
      <xdr:spPr>
        <a:xfrm>
          <a:off x="6256134" y="28401516"/>
          <a:ext cx="530086" cy="2060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twoCellAnchor>
    <xdr:from>
      <xdr:col>15</xdr:col>
      <xdr:colOff>97971</xdr:colOff>
      <xdr:row>36</xdr:row>
      <xdr:rowOff>87086</xdr:rowOff>
    </xdr:from>
    <xdr:to>
      <xdr:col>21</xdr:col>
      <xdr:colOff>244928</xdr:colOff>
      <xdr:row>49</xdr:row>
      <xdr:rowOff>38100</xdr:rowOff>
    </xdr:to>
    <xdr:sp macro="" textlink="">
      <xdr:nvSpPr>
        <xdr:cNvPr id="4" name="矩形: 圓角 3">
          <a:extLst>
            <a:ext uri="{FF2B5EF4-FFF2-40B4-BE49-F238E27FC236}">
              <a16:creationId xmlns:a16="http://schemas.microsoft.com/office/drawing/2014/main" id="{1F4C0AAF-D694-45D3-88C6-6339D5FE89DB}"/>
            </a:ext>
          </a:extLst>
        </xdr:cNvPr>
        <xdr:cNvSpPr/>
      </xdr:nvSpPr>
      <xdr:spPr>
        <a:xfrm>
          <a:off x="7641771" y="5763986"/>
          <a:ext cx="4474028" cy="1719943"/>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一、</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跨校鑑定評估費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交通費次數</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請依鑑定評估人員實際到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校次數</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手動填寫</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。（如：施測個案</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人，但實際到校</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費用以</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次計算）</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二、</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如距離較遠，實際交通費單次往返超過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200</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元者，</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請覈實</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手動修改金額</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案，請自行加總金額）。</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11</xdr:col>
      <xdr:colOff>70994</xdr:colOff>
      <xdr:row>194</xdr:row>
      <xdr:rowOff>37863</xdr:rowOff>
    </xdr:from>
    <xdr:ext cx="530086" cy="206073"/>
    <xdr:sp macro="" textlink="">
      <xdr:nvSpPr>
        <xdr:cNvPr id="2" name="文字方塊 1">
          <a:extLst>
            <a:ext uri="{FF2B5EF4-FFF2-40B4-BE49-F238E27FC236}">
              <a16:creationId xmlns:a16="http://schemas.microsoft.com/office/drawing/2014/main" id="{A85D835F-2842-4F12-B6E6-C8F8D50461E7}"/>
            </a:ext>
          </a:extLst>
        </xdr:cNvPr>
        <xdr:cNvSpPr txBox="1"/>
      </xdr:nvSpPr>
      <xdr:spPr>
        <a:xfrm>
          <a:off x="6256134" y="28401516"/>
          <a:ext cx="530086" cy="2060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twoCellAnchor>
    <xdr:from>
      <xdr:col>15</xdr:col>
      <xdr:colOff>97971</xdr:colOff>
      <xdr:row>36</xdr:row>
      <xdr:rowOff>87086</xdr:rowOff>
    </xdr:from>
    <xdr:to>
      <xdr:col>21</xdr:col>
      <xdr:colOff>244928</xdr:colOff>
      <xdr:row>49</xdr:row>
      <xdr:rowOff>38100</xdr:rowOff>
    </xdr:to>
    <xdr:sp macro="" textlink="">
      <xdr:nvSpPr>
        <xdr:cNvPr id="3" name="矩形: 圓角 2">
          <a:extLst>
            <a:ext uri="{FF2B5EF4-FFF2-40B4-BE49-F238E27FC236}">
              <a16:creationId xmlns:a16="http://schemas.microsoft.com/office/drawing/2014/main" id="{DFF67A61-2F6E-4ED4-B720-5A99218DD1FA}"/>
            </a:ext>
          </a:extLst>
        </xdr:cNvPr>
        <xdr:cNvSpPr/>
      </xdr:nvSpPr>
      <xdr:spPr>
        <a:xfrm>
          <a:off x="7792733" y="5806399"/>
          <a:ext cx="4555055" cy="1745309"/>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一、</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跨校鑑定評估費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交通費次數</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請依鑑定評估人員實際到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校次數</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手動填寫</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。（如：施測個案</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人，但實際到校</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費用以</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次計算）</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二、</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如距離較遠，實際交通費單次往返超過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200</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元者，</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請覈實</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手動修改金額</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案，請自行加總金額）。</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18695</xdr:colOff>
      <xdr:row>193</xdr:row>
      <xdr:rowOff>332962</xdr:rowOff>
    </xdr:from>
    <xdr:ext cx="487491" cy="178666"/>
    <xdr:sp macro="" textlink="">
      <xdr:nvSpPr>
        <xdr:cNvPr id="2" name="文字方塊 1">
          <a:extLst>
            <a:ext uri="{FF2B5EF4-FFF2-40B4-BE49-F238E27FC236}">
              <a16:creationId xmlns:a16="http://schemas.microsoft.com/office/drawing/2014/main" id="{15D7D718-2E2D-4EA0-A0B5-51EF55229B6F}"/>
            </a:ext>
          </a:extLst>
        </xdr:cNvPr>
        <xdr:cNvSpPr txBox="1"/>
      </xdr:nvSpPr>
      <xdr:spPr>
        <a:xfrm>
          <a:off x="6203835" y="28420570"/>
          <a:ext cx="487491" cy="1786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18695</xdr:colOff>
      <xdr:row>193</xdr:row>
      <xdr:rowOff>332962</xdr:rowOff>
    </xdr:from>
    <xdr:ext cx="487491" cy="178666"/>
    <xdr:sp macro="" textlink="">
      <xdr:nvSpPr>
        <xdr:cNvPr id="2" name="文字方塊 1">
          <a:extLst>
            <a:ext uri="{FF2B5EF4-FFF2-40B4-BE49-F238E27FC236}">
              <a16:creationId xmlns:a16="http://schemas.microsoft.com/office/drawing/2014/main" id="{EE34962C-9854-4B44-9A1F-2AF65F13CE94}"/>
            </a:ext>
          </a:extLst>
        </xdr:cNvPr>
        <xdr:cNvSpPr txBox="1"/>
      </xdr:nvSpPr>
      <xdr:spPr>
        <a:xfrm>
          <a:off x="6203835" y="28420570"/>
          <a:ext cx="487491" cy="1786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18695</xdr:colOff>
      <xdr:row>193</xdr:row>
      <xdr:rowOff>332962</xdr:rowOff>
    </xdr:from>
    <xdr:ext cx="487491" cy="178666"/>
    <xdr:sp macro="" textlink="">
      <xdr:nvSpPr>
        <xdr:cNvPr id="2" name="文字方塊 1">
          <a:extLst>
            <a:ext uri="{FF2B5EF4-FFF2-40B4-BE49-F238E27FC236}">
              <a16:creationId xmlns:a16="http://schemas.microsoft.com/office/drawing/2014/main" id="{32DFD756-3072-4427-B2AB-B144197B6E6A}"/>
            </a:ext>
          </a:extLst>
        </xdr:cNvPr>
        <xdr:cNvSpPr txBox="1"/>
      </xdr:nvSpPr>
      <xdr:spPr>
        <a:xfrm>
          <a:off x="6203835" y="28420570"/>
          <a:ext cx="487491" cy="1786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11</xdr:col>
      <xdr:colOff>18695</xdr:colOff>
      <xdr:row>193</xdr:row>
      <xdr:rowOff>332962</xdr:rowOff>
    </xdr:from>
    <xdr:ext cx="487491" cy="178666"/>
    <xdr:sp macro="" textlink="">
      <xdr:nvSpPr>
        <xdr:cNvPr id="2" name="文字方塊 1">
          <a:extLst>
            <a:ext uri="{FF2B5EF4-FFF2-40B4-BE49-F238E27FC236}">
              <a16:creationId xmlns:a16="http://schemas.microsoft.com/office/drawing/2014/main" id="{9A1875DA-E5DE-48F1-8285-93C69BE803D4}"/>
            </a:ext>
          </a:extLst>
        </xdr:cNvPr>
        <xdr:cNvSpPr txBox="1"/>
      </xdr:nvSpPr>
      <xdr:spPr>
        <a:xfrm>
          <a:off x="6203835" y="28420570"/>
          <a:ext cx="487491" cy="1786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18695</xdr:colOff>
      <xdr:row>193</xdr:row>
      <xdr:rowOff>332962</xdr:rowOff>
    </xdr:from>
    <xdr:ext cx="487491" cy="178666"/>
    <xdr:sp macro="" textlink="">
      <xdr:nvSpPr>
        <xdr:cNvPr id="2" name="文字方塊 1">
          <a:extLst>
            <a:ext uri="{FF2B5EF4-FFF2-40B4-BE49-F238E27FC236}">
              <a16:creationId xmlns:a16="http://schemas.microsoft.com/office/drawing/2014/main" id="{8F28E7B6-DA82-429D-9773-098168FCAB8D}"/>
            </a:ext>
          </a:extLst>
        </xdr:cNvPr>
        <xdr:cNvSpPr txBox="1"/>
      </xdr:nvSpPr>
      <xdr:spPr>
        <a:xfrm>
          <a:off x="6203835" y="28420570"/>
          <a:ext cx="487491" cy="1786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11</xdr:col>
      <xdr:colOff>18695</xdr:colOff>
      <xdr:row>193</xdr:row>
      <xdr:rowOff>332962</xdr:rowOff>
    </xdr:from>
    <xdr:ext cx="487491" cy="178666"/>
    <xdr:sp macro="" textlink="">
      <xdr:nvSpPr>
        <xdr:cNvPr id="2" name="文字方塊 1">
          <a:extLst>
            <a:ext uri="{FF2B5EF4-FFF2-40B4-BE49-F238E27FC236}">
              <a16:creationId xmlns:a16="http://schemas.microsoft.com/office/drawing/2014/main" id="{DF7026B8-B596-4A37-B49D-47062ED89595}"/>
            </a:ext>
          </a:extLst>
        </xdr:cNvPr>
        <xdr:cNvSpPr txBox="1"/>
      </xdr:nvSpPr>
      <xdr:spPr>
        <a:xfrm>
          <a:off x="6203835" y="28420570"/>
          <a:ext cx="487491" cy="1786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10</xdr:col>
      <xdr:colOff>874757</xdr:colOff>
      <xdr:row>71</xdr:row>
      <xdr:rowOff>97436</xdr:rowOff>
    </xdr:from>
    <xdr:ext cx="530086" cy="206073"/>
    <xdr:sp macro="" textlink="">
      <xdr:nvSpPr>
        <xdr:cNvPr id="2" name="文字方塊 1">
          <a:extLst>
            <a:ext uri="{FF2B5EF4-FFF2-40B4-BE49-F238E27FC236}">
              <a16:creationId xmlns:a16="http://schemas.microsoft.com/office/drawing/2014/main" id="{A478B08B-3927-20D1-B517-FBD41D2799B1}"/>
            </a:ext>
          </a:extLst>
        </xdr:cNvPr>
        <xdr:cNvSpPr txBox="1"/>
      </xdr:nvSpPr>
      <xdr:spPr>
        <a:xfrm>
          <a:off x="6361157" y="9560613"/>
          <a:ext cx="530086" cy="2060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twoCellAnchor>
    <xdr:from>
      <xdr:col>19</xdr:col>
      <xdr:colOff>10886</xdr:colOff>
      <xdr:row>27</xdr:row>
      <xdr:rowOff>10886</xdr:rowOff>
    </xdr:from>
    <xdr:to>
      <xdr:col>27</xdr:col>
      <xdr:colOff>228600</xdr:colOff>
      <xdr:row>45</xdr:row>
      <xdr:rowOff>38100</xdr:rowOff>
    </xdr:to>
    <xdr:sp macro="" textlink="">
      <xdr:nvSpPr>
        <xdr:cNvPr id="3" name="矩形: 圓角 2">
          <a:extLst>
            <a:ext uri="{FF2B5EF4-FFF2-40B4-BE49-F238E27FC236}">
              <a16:creationId xmlns:a16="http://schemas.microsoft.com/office/drawing/2014/main" id="{7F4B7247-1824-4ECA-BC34-2A2A4A2FF83A}"/>
            </a:ext>
          </a:extLst>
        </xdr:cNvPr>
        <xdr:cNvSpPr/>
      </xdr:nvSpPr>
      <xdr:spPr>
        <a:xfrm>
          <a:off x="11321143" y="3679372"/>
          <a:ext cx="4474028" cy="1888671"/>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一、</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跨校鑑定評估費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交通費次數</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請依鑑定評估人員實際到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校次數</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手動填寫</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。（如：施測個案</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人，但實際到校</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費用以</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次計算）</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二、</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如距離較遠，實際交通費單次往返超過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200</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元者，</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請覈實</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手動修改金額</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案，請自行加總金額）。</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11</xdr:col>
      <xdr:colOff>469160</xdr:colOff>
      <xdr:row>193</xdr:row>
      <xdr:rowOff>243436</xdr:rowOff>
    </xdr:from>
    <xdr:ext cx="530086" cy="206073"/>
    <xdr:sp macro="" textlink="">
      <xdr:nvSpPr>
        <xdr:cNvPr id="2" name="文字方塊 1">
          <a:extLst>
            <a:ext uri="{FF2B5EF4-FFF2-40B4-BE49-F238E27FC236}">
              <a16:creationId xmlns:a16="http://schemas.microsoft.com/office/drawing/2014/main" id="{7CF1C0FF-763D-4C49-A3D1-6B52E539F6A3}"/>
            </a:ext>
          </a:extLst>
        </xdr:cNvPr>
        <xdr:cNvSpPr txBox="1"/>
      </xdr:nvSpPr>
      <xdr:spPr>
        <a:xfrm>
          <a:off x="6173274" y="27577465"/>
          <a:ext cx="530086" cy="2060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twoCellAnchor>
    <xdr:from>
      <xdr:col>21</xdr:col>
      <xdr:colOff>321128</xdr:colOff>
      <xdr:row>32</xdr:row>
      <xdr:rowOff>32657</xdr:rowOff>
    </xdr:from>
    <xdr:to>
      <xdr:col>30</xdr:col>
      <xdr:colOff>190499</xdr:colOff>
      <xdr:row>44</xdr:row>
      <xdr:rowOff>119743</xdr:rowOff>
    </xdr:to>
    <xdr:sp macro="" textlink="">
      <xdr:nvSpPr>
        <xdr:cNvPr id="5" name="矩形: 圓角 4">
          <a:extLst>
            <a:ext uri="{FF2B5EF4-FFF2-40B4-BE49-F238E27FC236}">
              <a16:creationId xmlns:a16="http://schemas.microsoft.com/office/drawing/2014/main" id="{3E1F78D5-D2AB-40A8-AEFE-7A4ADA739379}"/>
            </a:ext>
          </a:extLst>
        </xdr:cNvPr>
        <xdr:cNvSpPr/>
      </xdr:nvSpPr>
      <xdr:spPr>
        <a:xfrm>
          <a:off x="11996057" y="5050971"/>
          <a:ext cx="4474028" cy="1719943"/>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一、</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跨校鑑定評估費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交通費次數</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請依鑑定評估人員實際到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校次數</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手動填寫</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。（如：施測個案</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人，但實際到校</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   </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費用以</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次計算）</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二、</a:t>
          </a:r>
          <a:r>
            <a:rPr kumimoji="0" lang="zh-TW" altLang="en-US" sz="1200" b="1" i="0" u="none" strike="noStrike" kern="0" cap="none" spc="0" normalizeH="0" baseline="0" noProof="0">
              <a:ln>
                <a:noFill/>
              </a:ln>
              <a:solidFill>
                <a:srgbClr val="0000FF"/>
              </a:solidFill>
              <a:effectLst/>
              <a:uLnTx/>
              <a:uFillTx/>
              <a:latin typeface="微軟正黑體" panose="020B0604030504040204" pitchFamily="34" charset="-120"/>
              <a:ea typeface="微軟正黑體" panose="020B0604030504040204" pitchFamily="34" charset="-120"/>
              <a:cs typeface="+mn-cs"/>
            </a:rPr>
            <a:t>交通費</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如距離較遠，實際交通費單次往返超過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200</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元者，</a:t>
          </a:r>
          <a:endPar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        請覈實</a:t>
          </a:r>
          <a:r>
            <a:rPr kumimoji="0" lang="zh-TW" altLang="en-US" sz="1200" b="1" i="0" u="none" strike="noStrike" kern="0" cap="none" spc="0" normalizeH="0" baseline="0" noProof="0">
              <a:ln>
                <a:noFill/>
              </a:ln>
              <a:solidFill>
                <a:srgbClr val="FF0000"/>
              </a:solidFill>
              <a:effectLst/>
              <a:uLnTx/>
              <a:uFillTx/>
              <a:latin typeface="微軟正黑體" panose="020B0604030504040204" pitchFamily="34" charset="-120"/>
              <a:ea typeface="微軟正黑體" panose="020B0604030504040204" pitchFamily="34" charset="-120"/>
              <a:cs typeface="+mn-cs"/>
            </a:rPr>
            <a:t>手動修改金額</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（超過</a:t>
          </a:r>
          <a:r>
            <a:rPr kumimoji="0" lang="en-US" altLang="zh-TW"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1</a:t>
          </a:r>
          <a:r>
            <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rPr>
            <a:t>案，請自行加總金額）。</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zh-TW" altLang="en-US" sz="1200" b="1" i="0" u="none" strike="noStrike" kern="0" cap="none" spc="0" normalizeH="0" baseline="0" noProof="0">
            <a:ln>
              <a:noFill/>
            </a:ln>
            <a:solidFill>
              <a:sysClr val="windowText" lastClr="000000"/>
            </a:solidFill>
            <a:effectLst/>
            <a:uLnTx/>
            <a:uFillTx/>
            <a:latin typeface="微軟正黑體" panose="020B0604030504040204" pitchFamily="34" charset="-120"/>
            <a:ea typeface="微軟正黑體" panose="020B0604030504040204" pitchFamily="34" charset="-120"/>
            <a:cs typeface="+mn-cs"/>
          </a:endParaRPr>
        </a:p>
      </xdr:txBody>
    </xdr:sp>
    <xdr:clientData/>
  </xdr:twoCellAnchor>
  <xdr:oneCellAnchor>
    <xdr:from>
      <xdr:col>11</xdr:col>
      <xdr:colOff>469160</xdr:colOff>
      <xdr:row>193</xdr:row>
      <xdr:rowOff>243436</xdr:rowOff>
    </xdr:from>
    <xdr:ext cx="530086" cy="206073"/>
    <xdr:sp macro="" textlink="">
      <xdr:nvSpPr>
        <xdr:cNvPr id="4" name="文字方塊 3">
          <a:extLst>
            <a:ext uri="{FF2B5EF4-FFF2-40B4-BE49-F238E27FC236}">
              <a16:creationId xmlns:a16="http://schemas.microsoft.com/office/drawing/2014/main" id="{47891C1B-BD61-408D-A0F3-86B513EA3CE3}"/>
            </a:ext>
          </a:extLst>
        </xdr:cNvPr>
        <xdr:cNvSpPr txBox="1"/>
      </xdr:nvSpPr>
      <xdr:spPr>
        <a:xfrm>
          <a:off x="6291990" y="28865881"/>
          <a:ext cx="530086" cy="2060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r>
            <a:rPr lang="en-US" altLang="zh-TW" sz="800">
              <a:latin typeface="標楷體" panose="03000509000000000000" pitchFamily="65" charset="-120"/>
              <a:ea typeface="標楷體" panose="03000509000000000000" pitchFamily="65" charset="-120"/>
            </a:rPr>
            <a:t>115.08</a:t>
          </a:r>
          <a:r>
            <a:rPr lang="zh-TW" altLang="en-US" sz="800">
              <a:latin typeface="標楷體" panose="03000509000000000000" pitchFamily="65" charset="-120"/>
              <a:ea typeface="標楷體" panose="03000509000000000000" pitchFamily="65" charset="-120"/>
            </a:rPr>
            <a:t>修</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gle/vyfMCPcBGHEy8r187"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tabColor rgb="FFFF0000"/>
    <pageSetUpPr fitToPage="1"/>
  </sheetPr>
  <dimension ref="A1:J66"/>
  <sheetViews>
    <sheetView showGridLines="0" tabSelected="1" zoomScale="115" zoomScaleNormal="115" workbookViewId="0">
      <selection sqref="A1:D1"/>
    </sheetView>
  </sheetViews>
  <sheetFormatPr defaultColWidth="9.109375" defaultRowHeight="16.3"/>
  <cols>
    <col min="1" max="1" width="2.88671875" style="188" customWidth="1"/>
    <col min="2" max="8" width="9.33203125" style="188" customWidth="1"/>
    <col min="9" max="9" width="9.109375" style="188" customWidth="1"/>
    <col min="10" max="10" width="10.88671875" style="188" customWidth="1"/>
    <col min="11" max="16384" width="9.109375" style="188"/>
  </cols>
  <sheetData>
    <row r="1" spans="1:10" ht="17" customHeight="1">
      <c r="A1" s="201" t="s">
        <v>108</v>
      </c>
      <c r="B1" s="201"/>
      <c r="C1" s="201"/>
      <c r="D1" s="201"/>
    </row>
    <row r="2" spans="1:10" s="190" customFormat="1" ht="9.1999999999999993" customHeight="1"/>
    <row r="3" spans="1:10" ht="13.95" customHeight="1">
      <c r="B3" s="206" t="s">
        <v>139</v>
      </c>
      <c r="C3" s="206"/>
      <c r="D3" s="206"/>
      <c r="E3" s="206"/>
    </row>
    <row r="5" spans="1:10" ht="17" customHeight="1">
      <c r="A5" s="201" t="s">
        <v>140</v>
      </c>
      <c r="B5" s="201"/>
      <c r="C5" s="201"/>
      <c r="D5" s="201"/>
      <c r="E5" s="201"/>
      <c r="F5" s="201"/>
      <c r="G5" s="201"/>
      <c r="H5" s="201"/>
      <c r="I5" s="201"/>
      <c r="J5" s="201"/>
    </row>
    <row r="6" spans="1:10" s="190" customFormat="1" ht="9.1999999999999993" customHeight="1"/>
    <row r="7" spans="1:10" ht="17">
      <c r="B7" s="203" t="s">
        <v>104</v>
      </c>
      <c r="C7" s="203"/>
      <c r="D7" s="203"/>
      <c r="E7" s="203"/>
      <c r="F7" s="203"/>
      <c r="G7" s="190"/>
      <c r="H7" s="190"/>
      <c r="I7" s="190"/>
      <c r="J7" s="190"/>
    </row>
    <row r="8" spans="1:10" s="190" customFormat="1" ht="17" customHeight="1"/>
    <row r="9" spans="1:10" ht="17" customHeight="1">
      <c r="A9" s="201" t="s">
        <v>111</v>
      </c>
      <c r="B9" s="201"/>
      <c r="C9" s="201"/>
      <c r="D9" s="201"/>
      <c r="E9" s="201"/>
    </row>
    <row r="10" spans="1:10" ht="17" customHeight="1"/>
    <row r="11" spans="1:10" ht="17" customHeight="1"/>
    <row r="13" spans="1:10" ht="17" customHeight="1"/>
    <row r="16" spans="1:10" ht="26.35" customHeight="1"/>
    <row r="18" spans="1:7" ht="26.35" customHeight="1"/>
    <row r="19" spans="1:7" ht="51.3" customHeight="1"/>
    <row r="20" spans="1:7" ht="16" customHeight="1">
      <c r="F20" s="191"/>
      <c r="G20" s="191"/>
    </row>
    <row r="21" spans="1:7" s="190" customFormat="1" ht="14.45" customHeight="1">
      <c r="A21" s="204" t="s">
        <v>109</v>
      </c>
      <c r="B21" s="204"/>
      <c r="C21" s="204"/>
      <c r="D21" s="204"/>
    </row>
    <row r="23" spans="1:7">
      <c r="B23" s="206" t="s">
        <v>97</v>
      </c>
      <c r="C23" s="206"/>
      <c r="D23" s="206"/>
    </row>
    <row r="30" spans="1:7">
      <c r="B30" s="206" t="s">
        <v>98</v>
      </c>
      <c r="C30" s="206"/>
    </row>
    <row r="43" spans="1:7" ht="15.65" customHeight="1">
      <c r="A43" s="205" t="s">
        <v>110</v>
      </c>
      <c r="B43" s="205"/>
      <c r="C43" s="205"/>
      <c r="D43" s="205"/>
      <c r="E43" s="192"/>
      <c r="F43" s="192"/>
      <c r="G43" s="192"/>
    </row>
    <row r="44" spans="1:7" s="190" customFormat="1" ht="9.1999999999999993" customHeight="1"/>
    <row r="45" spans="1:7" ht="15.65" customHeight="1">
      <c r="B45" s="202" t="s">
        <v>122</v>
      </c>
      <c r="C45" s="202"/>
      <c r="D45" s="202"/>
      <c r="E45" s="202"/>
      <c r="F45" s="202"/>
      <c r="G45" s="202"/>
    </row>
    <row r="46" spans="1:7" ht="15.65" customHeight="1">
      <c r="B46" s="202"/>
      <c r="C46" s="202"/>
      <c r="D46" s="202"/>
      <c r="E46" s="202"/>
      <c r="F46" s="202"/>
      <c r="G46" s="202"/>
    </row>
    <row r="47" spans="1:7" ht="15.45" customHeight="1">
      <c r="B47" s="202"/>
      <c r="C47" s="202"/>
      <c r="D47" s="202"/>
      <c r="E47" s="202"/>
      <c r="F47" s="202"/>
      <c r="G47" s="202"/>
    </row>
    <row r="49" spans="1:8" ht="16.3" customHeight="1"/>
    <row r="50" spans="1:8" ht="15.65" customHeight="1">
      <c r="A50" s="199" t="s">
        <v>145</v>
      </c>
      <c r="B50" s="199"/>
      <c r="C50" s="199"/>
      <c r="D50" s="199"/>
      <c r="E50" s="199"/>
      <c r="F50" s="199"/>
      <c r="G50" s="199"/>
    </row>
    <row r="51" spans="1:8" ht="17">
      <c r="A51" s="200" t="s">
        <v>144</v>
      </c>
      <c r="B51" s="200"/>
      <c r="C51" s="200"/>
      <c r="D51" s="200"/>
      <c r="E51" s="200"/>
      <c r="F51" s="200"/>
      <c r="G51" s="200"/>
    </row>
    <row r="52" spans="1:8">
      <c r="A52" s="188" t="s">
        <v>114</v>
      </c>
      <c r="H52" s="189"/>
    </row>
    <row r="63" spans="1:8" ht="15.65" customHeight="1"/>
    <row r="64" spans="1:8" ht="16.850000000000001" customHeight="1"/>
    <row r="66" spans="9:10" ht="16.3" customHeight="1">
      <c r="I66" s="189"/>
      <c r="J66" s="189"/>
    </row>
  </sheetData>
  <sheetProtection algorithmName="SHA-512" hashValue="WNkrIpwT1zcCN4wkFNHDOKQk/0Txqmon398VE6jplShFhirQn+TvDrdGMidIbkiCK0js5KhRhsk/KYt4sKft2A==" saltValue="APO0NfEqZiLbZu6jBL50Cg==" spinCount="100000" sheet="1" selectLockedCells="1"/>
  <mergeCells count="12">
    <mergeCell ref="A50:G50"/>
    <mergeCell ref="A51:G51"/>
    <mergeCell ref="A1:D1"/>
    <mergeCell ref="B45:G47"/>
    <mergeCell ref="B7:F7"/>
    <mergeCell ref="A9:E9"/>
    <mergeCell ref="A21:D21"/>
    <mergeCell ref="A43:D43"/>
    <mergeCell ref="B30:C30"/>
    <mergeCell ref="B23:D23"/>
    <mergeCell ref="A5:J5"/>
    <mergeCell ref="B3:E3"/>
  </mergeCells>
  <phoneticPr fontId="2" type="noConversion"/>
  <hyperlinks>
    <hyperlink ref="A51" r:id="rId1" xr:uid="{FED4C6CD-F890-439F-95A1-F986FB8EEF90}"/>
  </hyperlinks>
  <pageMargins left="0.70866141732283472" right="0.70866141732283472" top="0.39370078740157483" bottom="0.39370078740157483" header="0.31496062992125984" footer="0.31496062992125984"/>
  <pageSetup paperSize="9" scale="74" fitToWidth="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1">
    <tabColor theme="7" tint="0.59999389629810485"/>
  </sheetPr>
  <dimension ref="A1:AM203"/>
  <sheetViews>
    <sheetView showGridLines="0" zoomScaleNormal="100" zoomScaleSheetLayoutView="130" workbookViewId="0">
      <selection activeCell="B9" sqref="B9:C14"/>
    </sheetView>
  </sheetViews>
  <sheetFormatPr defaultRowHeight="17"/>
  <cols>
    <col min="1" max="1" width="4.77734375" customWidth="1"/>
    <col min="2" max="2" width="6.5546875" customWidth="1"/>
    <col min="3" max="3" width="6.44140625" customWidth="1"/>
    <col min="4" max="4" width="5.5546875" customWidth="1"/>
    <col min="5" max="5" width="4.33203125" customWidth="1"/>
    <col min="6" max="6" width="10.77734375" customWidth="1"/>
    <col min="7" max="7" width="5.88671875" customWidth="1"/>
    <col min="8" max="8" width="2.109375" customWidth="1"/>
    <col min="9" max="9" width="18.109375" customWidth="1"/>
    <col min="10" max="10" width="2.109375" customWidth="1"/>
    <col min="11" max="11" width="13" customWidth="1"/>
    <col min="12" max="12" width="6.21875" style="8" customWidth="1"/>
    <col min="13" max="13" width="3.21875" customWidth="1"/>
    <col min="14" max="14" width="7.44140625" customWidth="1"/>
    <col min="15" max="15" width="2.5546875" style="95" customWidth="1"/>
    <col min="16" max="16" width="3.77734375" style="95" customWidth="1"/>
    <col min="17" max="17" width="15.21875" style="95" customWidth="1"/>
    <col min="18" max="18" width="15.5546875" style="95" customWidth="1"/>
    <col min="19" max="19" width="5.5546875" style="95" customWidth="1"/>
    <col min="20" max="20" width="8.5546875" style="96" customWidth="1"/>
    <col min="21" max="21" width="8.109375" style="95" customWidth="1"/>
    <col min="22" max="22" width="10" style="95" customWidth="1"/>
    <col min="23" max="24" width="9.109375" style="95"/>
    <col min="25" max="26" width="7.77734375" style="97" customWidth="1"/>
    <col min="27" max="27" width="9.44140625" style="97" customWidth="1"/>
    <col min="28" max="29" width="7.77734375" style="97" customWidth="1"/>
    <col min="30" max="30" width="6.109375" style="97" customWidth="1"/>
    <col min="31" max="31" width="11.44140625" style="97" customWidth="1"/>
    <col min="32" max="32" width="5.88671875" style="97" customWidth="1"/>
    <col min="33" max="35" width="7.5546875" style="97" customWidth="1"/>
    <col min="36" max="36" width="7.21875" style="97" customWidth="1"/>
    <col min="37" max="37" width="9.109375" style="95"/>
    <col min="38" max="38" width="3.77734375" style="8" hidden="1" customWidth="1"/>
    <col min="39" max="39" width="8.44140625" style="12" hidden="1" customWidth="1"/>
  </cols>
  <sheetData>
    <row r="1" spans="1:39" ht="19.7">
      <c r="A1" s="350" t="s">
        <v>115</v>
      </c>
      <c r="B1" s="350"/>
      <c r="C1" s="350"/>
      <c r="D1" s="350"/>
      <c r="E1" s="350"/>
      <c r="F1" s="350"/>
      <c r="G1" s="350"/>
      <c r="H1" s="350"/>
      <c r="I1" s="350"/>
      <c r="J1" s="350"/>
      <c r="K1" s="350"/>
      <c r="L1" s="350"/>
      <c r="M1" s="350"/>
    </row>
    <row r="2" spans="1:39" ht="22.45" customHeight="1">
      <c r="A2" s="350" t="s">
        <v>118</v>
      </c>
      <c r="B2" s="350"/>
      <c r="C2" s="350"/>
      <c r="D2" s="350"/>
      <c r="E2" s="350"/>
      <c r="F2" s="350"/>
      <c r="G2" s="350"/>
      <c r="H2" s="350"/>
      <c r="I2" s="350"/>
      <c r="J2" s="350"/>
      <c r="K2" s="350"/>
      <c r="L2" s="350"/>
      <c r="M2" s="350"/>
    </row>
    <row r="3" spans="1:39" ht="21.1" customHeight="1">
      <c r="A3" s="5"/>
      <c r="B3" s="37"/>
      <c r="C3" s="5" t="s">
        <v>64</v>
      </c>
      <c r="D3" s="38" t="s">
        <v>65</v>
      </c>
      <c r="E3" s="37"/>
      <c r="F3" s="39" t="s">
        <v>66</v>
      </c>
      <c r="G3" s="5"/>
      <c r="H3" s="352"/>
      <c r="I3" s="352"/>
      <c r="J3" s="420"/>
      <c r="K3" s="420"/>
      <c r="L3" s="420"/>
      <c r="U3" s="98"/>
    </row>
    <row r="4" spans="1:39" ht="21.1" customHeight="1">
      <c r="A4" s="459" t="s">
        <v>68</v>
      </c>
      <c r="B4" s="459"/>
      <c r="C4" s="421"/>
      <c r="D4" s="421"/>
      <c r="E4" s="421"/>
      <c r="F4" s="421"/>
      <c r="G4" s="5"/>
      <c r="H4" s="352" t="s">
        <v>67</v>
      </c>
      <c r="I4" s="352"/>
      <c r="J4" s="243"/>
      <c r="K4" s="243"/>
      <c r="L4" s="243"/>
    </row>
    <row r="5" spans="1:39" ht="21.1" customHeight="1">
      <c r="A5" s="459" t="s">
        <v>133</v>
      </c>
      <c r="B5" s="459"/>
      <c r="C5" s="459"/>
      <c r="D5" s="459"/>
      <c r="E5" s="471"/>
      <c r="F5" s="471"/>
      <c r="G5" s="352" t="s">
        <v>134</v>
      </c>
      <c r="H5" s="352"/>
      <c r="I5" s="352"/>
      <c r="J5" s="436"/>
      <c r="K5" s="436"/>
      <c r="L5" s="436"/>
    </row>
    <row r="6" spans="1:39" ht="5.8" customHeight="1">
      <c r="A6" s="325"/>
      <c r="B6" s="325"/>
      <c r="C6" s="325"/>
      <c r="D6" s="325"/>
      <c r="E6" s="325"/>
      <c r="F6" s="325"/>
      <c r="G6" s="325"/>
      <c r="H6" s="325"/>
      <c r="I6" s="325"/>
      <c r="J6" s="325"/>
      <c r="K6" s="325"/>
      <c r="L6" s="326"/>
    </row>
    <row r="7" spans="1:39" ht="17.7" customHeight="1" thickBot="1">
      <c r="A7" s="327" t="s">
        <v>42</v>
      </c>
      <c r="B7" s="329" t="s">
        <v>43</v>
      </c>
      <c r="C7" s="330"/>
      <c r="D7" s="327" t="s">
        <v>44</v>
      </c>
      <c r="E7" s="333" t="s">
        <v>45</v>
      </c>
      <c r="F7" s="334"/>
      <c r="G7" s="327" t="s">
        <v>46</v>
      </c>
      <c r="H7" s="329" t="s">
        <v>47</v>
      </c>
      <c r="I7" s="344"/>
      <c r="J7" s="344"/>
      <c r="K7" s="330"/>
      <c r="L7" s="470" t="s">
        <v>48</v>
      </c>
      <c r="M7" s="470"/>
      <c r="P7" s="99"/>
      <c r="Q7" s="99"/>
      <c r="R7" s="99"/>
      <c r="S7" s="99"/>
      <c r="T7" s="100"/>
      <c r="U7" s="99"/>
      <c r="X7" s="430" t="s">
        <v>76</v>
      </c>
      <c r="Y7" s="432" t="s">
        <v>4</v>
      </c>
      <c r="Z7" s="432" t="s">
        <v>5</v>
      </c>
      <c r="AA7" s="432" t="s">
        <v>56</v>
      </c>
      <c r="AB7" s="432" t="s">
        <v>8</v>
      </c>
      <c r="AC7" s="430" t="s">
        <v>41</v>
      </c>
      <c r="AD7" s="432" t="s">
        <v>9</v>
      </c>
      <c r="AE7" s="432" t="s">
        <v>57</v>
      </c>
      <c r="AF7" s="432" t="s">
        <v>11</v>
      </c>
      <c r="AG7" s="432" t="s">
        <v>12</v>
      </c>
      <c r="AH7" s="432" t="s">
        <v>13</v>
      </c>
      <c r="AI7" s="422" t="s">
        <v>146</v>
      </c>
      <c r="AJ7" s="422" t="s">
        <v>63</v>
      </c>
      <c r="AM7" s="27" t="str">
        <f>"共 "&amp;COUNTIFS(H:H,"■",I:I,$Q$13)&amp;" 人"</f>
        <v>共 0 人</v>
      </c>
    </row>
    <row r="8" spans="1:39" ht="17.7" customHeight="1">
      <c r="A8" s="328"/>
      <c r="B8" s="331"/>
      <c r="C8" s="332"/>
      <c r="D8" s="328"/>
      <c r="E8" s="333" t="s">
        <v>49</v>
      </c>
      <c r="F8" s="334"/>
      <c r="G8" s="328"/>
      <c r="H8" s="331"/>
      <c r="I8" s="345"/>
      <c r="J8" s="345"/>
      <c r="K8" s="332"/>
      <c r="L8" s="470"/>
      <c r="M8" s="470"/>
      <c r="P8" s="404" t="s">
        <v>155</v>
      </c>
      <c r="Q8" s="248"/>
      <c r="R8" s="248"/>
      <c r="S8" s="31" t="s">
        <v>18</v>
      </c>
      <c r="T8" s="67" t="s">
        <v>1</v>
      </c>
      <c r="U8" s="41" t="s">
        <v>19</v>
      </c>
      <c r="W8" s="97"/>
      <c r="X8" s="431"/>
      <c r="Y8" s="433"/>
      <c r="Z8" s="433"/>
      <c r="AA8" s="433"/>
      <c r="AB8" s="433"/>
      <c r="AC8" s="431"/>
      <c r="AD8" s="433"/>
      <c r="AE8" s="433"/>
      <c r="AF8" s="433"/>
      <c r="AG8" s="433"/>
      <c r="AH8" s="433"/>
      <c r="AI8" s="423"/>
      <c r="AJ8" s="423"/>
      <c r="AL8" s="28" t="s">
        <v>74</v>
      </c>
      <c r="AM8" s="14" t="s">
        <v>75</v>
      </c>
    </row>
    <row r="9" spans="1:39" ht="11.25" customHeight="1">
      <c r="A9" s="339">
        <v>1</v>
      </c>
      <c r="B9" s="210"/>
      <c r="C9" s="211"/>
      <c r="D9" s="207"/>
      <c r="E9" s="216"/>
      <c r="F9" s="217"/>
      <c r="G9" s="207"/>
      <c r="H9" s="48" t="s">
        <v>71</v>
      </c>
      <c r="I9" s="15" t="s">
        <v>4</v>
      </c>
      <c r="J9" s="48" t="s">
        <v>71</v>
      </c>
      <c r="K9" s="45" t="s">
        <v>5</v>
      </c>
      <c r="L9" s="222"/>
      <c r="M9" s="223"/>
      <c r="P9" s="255" t="s">
        <v>3</v>
      </c>
      <c r="Q9" s="258" t="s">
        <v>4</v>
      </c>
      <c r="R9" s="259"/>
      <c r="S9" s="42" t="str">
        <f>IF(COUNTIFS(H:H,"■",I:I,Q9)=0,"",COUNTIFS(H:H,"■",I:I,Q9))</f>
        <v/>
      </c>
      <c r="T9" s="68" t="str">
        <f>IF(S9="","",S9*評估費用試算工具!I4)</f>
        <v/>
      </c>
      <c r="U9" s="271" t="str">
        <f ca="1">IF(SUM(T9:T20)=0,"",SUM(T9:T20))</f>
        <v/>
      </c>
      <c r="W9" s="10">
        <v>1</v>
      </c>
      <c r="X9" s="10" t="str">
        <f t="shared" ref="X9:X38" ca="1" si="0">IF(OFFSET($B$9,($W9-1)*6,0)="","",OFFSET($B$9,($W9-1)*6,0))</f>
        <v/>
      </c>
      <c r="Y9" s="14" t="str">
        <f t="shared" ref="Y9:Y38" ca="1" si="1">IF(OFFSET($H$9,($W9-1)*6,0)="■","■","")</f>
        <v/>
      </c>
      <c r="Z9" s="14" t="str">
        <f t="shared" ref="Z9:Z38" ca="1" si="2">IF(OFFSET($J$9,($W9-1)*6,0)="■","■","")</f>
        <v/>
      </c>
      <c r="AA9" s="14" t="str">
        <f t="shared" ref="AA9:AA38" ca="1" si="3">IF(OFFSET($H$10,($W9-1)*6,0)="■","■","")</f>
        <v/>
      </c>
      <c r="AB9" s="14" t="str">
        <f t="shared" ref="AB9:AB38" ca="1" si="4">IF(OFFSET($J$10,($W9-1)*6,0)="■","■","")</f>
        <v/>
      </c>
      <c r="AC9" s="14" t="str">
        <f t="shared" ref="AC9:AC38" ca="1" si="5">IF(OFFSET($H$11,($W9-1)*6,0)="■","■","")</f>
        <v/>
      </c>
      <c r="AD9" s="14" t="str">
        <f t="shared" ref="AD9:AD38" ca="1" si="6">IF(OFFSET($J$11,($W9-1)*6,0)="■","■","")</f>
        <v/>
      </c>
      <c r="AE9" s="14" t="str">
        <f t="shared" ref="AE9:AE38" ca="1" si="7">IF(OFFSET($H$12,($W9-1)*6,0)="■","■","")</f>
        <v/>
      </c>
      <c r="AF9" s="14" t="str">
        <f t="shared" ref="AF9:AF38" ca="1" si="8">IF(OFFSET($J$12,($W9-1)*6,0)="■","■","")</f>
        <v/>
      </c>
      <c r="AG9" s="14" t="str">
        <f t="shared" ref="AG9:AG38" ca="1" si="9">IF(OFFSET($H$13,($W9-1)*6,0)="■","■","")</f>
        <v/>
      </c>
      <c r="AH9" s="14" t="str">
        <f t="shared" ref="AH9:AH38" ca="1" si="10">IF(OFFSET($J$13,($W9-1)*6,0)="■","■","")</f>
        <v/>
      </c>
      <c r="AI9" s="14" t="str">
        <f t="shared" ref="AI9:AI38" ca="1" si="11">IF(OFFSET($H$14,($W9-1)*6,0)="■","■","")</f>
        <v/>
      </c>
      <c r="AJ9" s="14" t="str">
        <f t="shared" ref="AJ9:AJ38" ca="1" si="12">IF(OFFSET($J$14,($W9-1)*6,0)="■","■","")</f>
        <v/>
      </c>
      <c r="AL9" s="28">
        <v>1</v>
      </c>
      <c r="AM9" s="14" t="str">
        <f ca="1">IF((INDIRECT("H"&amp;ROW($H$11)+(6*(AL9-1)))="■")*(INDIRECT("E"&amp;ROW($E$9)+(6*(AL9-1)))=""),"未填",IF((INDIRECT("H"&amp;ROW($H$11)+(6*(AL9-1)))="■")*(INDIRECT("E"&amp;ROW($E$9)+(6*(AL9-1)))=$R$13),"跨",IF((INDIRECT("H"&amp;ROW($H$11)+(6*(AL9-1)))="■")*(INDIRECT("E"&amp;ROW($E$9)+(6*(AL9-1)))&lt;&gt;$R$13),"非跨","")))</f>
        <v/>
      </c>
    </row>
    <row r="10" spans="1:39" ht="11.25" customHeight="1">
      <c r="A10" s="340"/>
      <c r="B10" s="212"/>
      <c r="C10" s="213"/>
      <c r="D10" s="208"/>
      <c r="E10" s="218"/>
      <c r="F10" s="219"/>
      <c r="G10" s="208"/>
      <c r="H10" s="49" t="s">
        <v>71</v>
      </c>
      <c r="I10" s="16" t="s">
        <v>56</v>
      </c>
      <c r="J10" s="49" t="s">
        <v>71</v>
      </c>
      <c r="K10" s="47" t="s">
        <v>60</v>
      </c>
      <c r="L10" s="224"/>
      <c r="M10" s="225"/>
      <c r="P10" s="256"/>
      <c r="Q10" s="258" t="s">
        <v>5</v>
      </c>
      <c r="R10" s="259"/>
      <c r="S10" s="42" t="str">
        <f>IF(COUNTIFS(J:J,"■",K:K,Q10)=0,"",COUNTIFS(J:J,"■",K:K,Q10))</f>
        <v/>
      </c>
      <c r="T10" s="68" t="str">
        <f>IF(S10="","",S10*評估費用試算工具!I5)</f>
        <v/>
      </c>
      <c r="U10" s="272"/>
      <c r="W10" s="10">
        <v>2</v>
      </c>
      <c r="X10" s="10"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28">
        <v>2</v>
      </c>
      <c r="AM10" s="14" t="str">
        <f t="shared" ref="AM10:AM38" ca="1" si="13">IF((INDIRECT("H"&amp;ROW($H$11)+(6*(AL10-1)))="■")*(INDIRECT("E"&amp;ROW($E$9)+(6*(AL10-1)))=""),"未填",IF((INDIRECT("H"&amp;ROW($H$11)+(6*(AL10-1)))="■")*(INDIRECT("E"&amp;ROW($E$9)+(6*(AL10-1)))=$R$13),"跨",IF((INDIRECT("H"&amp;ROW($H$11)+(6*(AL10-1)))="■")*(INDIRECT("E"&amp;ROW($E$9)+(6*(AL10-1)))&lt;&gt;$R$13),"非跨","")))</f>
        <v/>
      </c>
    </row>
    <row r="11" spans="1:39" ht="11.25" customHeight="1">
      <c r="A11" s="340"/>
      <c r="B11" s="212"/>
      <c r="C11" s="213"/>
      <c r="D11" s="208"/>
      <c r="E11" s="220"/>
      <c r="F11" s="221"/>
      <c r="G11" s="208"/>
      <c r="H11" s="49" t="s">
        <v>71</v>
      </c>
      <c r="I11" s="16" t="s">
        <v>41</v>
      </c>
      <c r="J11" s="49" t="s">
        <v>71</v>
      </c>
      <c r="K11" s="47" t="s">
        <v>59</v>
      </c>
      <c r="L11" s="224"/>
      <c r="M11" s="225"/>
      <c r="P11" s="256"/>
      <c r="Q11" s="258" t="s">
        <v>56</v>
      </c>
      <c r="R11" s="259"/>
      <c r="S11" s="42" t="str">
        <f>IF(COUNTIFS(H:H,"■",I:I,Q11)=0,"",COUNTIFS(H:H,"■",I:I,Q11))</f>
        <v/>
      </c>
      <c r="T11" s="68" t="str">
        <f>IF(S11="","",ROUNDUP(S11/20,0)*評估費用試算工具!I6)</f>
        <v/>
      </c>
      <c r="U11" s="272"/>
      <c r="W11" s="10">
        <v>3</v>
      </c>
      <c r="X11" s="10"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28">
        <v>3</v>
      </c>
      <c r="AM11" s="14" t="str">
        <f t="shared" ca="1" si="13"/>
        <v/>
      </c>
    </row>
    <row r="12" spans="1:39" ht="11.25" customHeight="1">
      <c r="A12" s="340"/>
      <c r="B12" s="212"/>
      <c r="C12" s="213"/>
      <c r="D12" s="208"/>
      <c r="E12" s="216"/>
      <c r="F12" s="217"/>
      <c r="G12" s="208"/>
      <c r="H12" s="49" t="s">
        <v>71</v>
      </c>
      <c r="I12" s="16" t="s">
        <v>57</v>
      </c>
      <c r="J12" s="49" t="s">
        <v>71</v>
      </c>
      <c r="K12" s="47" t="s">
        <v>61</v>
      </c>
      <c r="L12" s="224"/>
      <c r="M12" s="225"/>
      <c r="P12" s="256"/>
      <c r="Q12" s="258" t="s">
        <v>8</v>
      </c>
      <c r="R12" s="259"/>
      <c r="S12" s="42" t="str">
        <f>IF(COUNTIFS(J:J,"■",K:K,Q12)=0,"",COUNTIFS(J:J,"■",K:K,Q12))</f>
        <v/>
      </c>
      <c r="T12" s="68" t="str">
        <f>IF(S12="","",ROUNDUP(S12/20,0)*評估費用試算工具!I7)</f>
        <v/>
      </c>
      <c r="U12" s="272"/>
      <c r="W12" s="10">
        <v>4</v>
      </c>
      <c r="X12" s="10"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28">
        <v>4</v>
      </c>
      <c r="AM12" s="14" t="str">
        <f t="shared" ca="1" si="13"/>
        <v/>
      </c>
    </row>
    <row r="13" spans="1:39" ht="11.25" customHeight="1">
      <c r="A13" s="340"/>
      <c r="B13" s="212"/>
      <c r="C13" s="213"/>
      <c r="D13" s="208"/>
      <c r="E13" s="218"/>
      <c r="F13" s="219"/>
      <c r="G13" s="208"/>
      <c r="H13" s="49" t="s">
        <v>71</v>
      </c>
      <c r="I13" s="16" t="s">
        <v>58</v>
      </c>
      <c r="J13" s="49" t="s">
        <v>71</v>
      </c>
      <c r="K13" s="47" t="s">
        <v>62</v>
      </c>
      <c r="L13" s="224"/>
      <c r="M13" s="225"/>
      <c r="P13" s="256"/>
      <c r="Q13" s="260" t="s">
        <v>41</v>
      </c>
      <c r="R13" s="55" t="s">
        <v>6</v>
      </c>
      <c r="S13" s="42" t="str">
        <f ca="1">IF(COUNTIF(AM:AM,"跨")=0,"",COUNTIF(AM:AM,"跨"))</f>
        <v/>
      </c>
      <c r="T13" s="68" t="str">
        <f ca="1">IF(S13="","",ROUNDUP(S13/5,0)*評估費用試算工具!I8)</f>
        <v/>
      </c>
      <c r="U13" s="272"/>
      <c r="W13" s="10">
        <v>5</v>
      </c>
      <c r="X13" s="10"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28">
        <v>5</v>
      </c>
      <c r="AM13" s="14" t="str">
        <f t="shared" ca="1" si="13"/>
        <v/>
      </c>
    </row>
    <row r="14" spans="1:39" ht="11.25" customHeight="1">
      <c r="A14" s="341"/>
      <c r="B14" s="214"/>
      <c r="C14" s="215"/>
      <c r="D14" s="209"/>
      <c r="E14" s="220"/>
      <c r="F14" s="221"/>
      <c r="G14" s="209"/>
      <c r="H14" s="50" t="s">
        <v>71</v>
      </c>
      <c r="I14" s="17" t="s">
        <v>146</v>
      </c>
      <c r="J14" s="50" t="s">
        <v>71</v>
      </c>
      <c r="K14" s="18" t="s">
        <v>63</v>
      </c>
      <c r="L14" s="226"/>
      <c r="M14" s="227"/>
      <c r="P14" s="256"/>
      <c r="Q14" s="261"/>
      <c r="R14" s="55" t="s">
        <v>7</v>
      </c>
      <c r="S14" s="42" t="str">
        <f ca="1">IF(COUNTIF(AM:AM,"非跨")=0,"",COUNTIF(AM:AM,"非跨"))</f>
        <v/>
      </c>
      <c r="T14" s="68" t="str">
        <f ca="1">IF(S14="","",S14*評估費用試算工具!I9)</f>
        <v/>
      </c>
      <c r="U14" s="272"/>
      <c r="W14" s="10">
        <v>6</v>
      </c>
      <c r="X14" s="10"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28">
        <v>6</v>
      </c>
      <c r="AM14" s="14" t="str">
        <f t="shared" ca="1" si="13"/>
        <v/>
      </c>
    </row>
    <row r="15" spans="1:39" ht="11.25" customHeight="1">
      <c r="A15" s="339">
        <v>2</v>
      </c>
      <c r="B15" s="210"/>
      <c r="C15" s="211"/>
      <c r="D15" s="207"/>
      <c r="E15" s="216"/>
      <c r="F15" s="217"/>
      <c r="G15" s="207"/>
      <c r="H15" s="48" t="s">
        <v>71</v>
      </c>
      <c r="I15" s="15" t="s">
        <v>4</v>
      </c>
      <c r="J15" s="48" t="s">
        <v>71</v>
      </c>
      <c r="K15" s="45" t="s">
        <v>5</v>
      </c>
      <c r="L15" s="222"/>
      <c r="M15" s="223"/>
      <c r="P15" s="256"/>
      <c r="Q15" s="258" t="s">
        <v>9</v>
      </c>
      <c r="R15" s="259"/>
      <c r="S15" s="42" t="str">
        <f>IF(COUNTIFS(J:J,"■",K:K,Q15)=0,"",COUNTIFS(J:J,"■",K:K,Q15))</f>
        <v/>
      </c>
      <c r="T15" s="68" t="str">
        <f>IF(S15="","",S15*評估費用試算工具!I10)</f>
        <v/>
      </c>
      <c r="U15" s="272"/>
      <c r="W15" s="10">
        <v>7</v>
      </c>
      <c r="X15" s="10"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28">
        <v>7</v>
      </c>
      <c r="AM15" s="14" t="str">
        <f t="shared" ca="1" si="13"/>
        <v/>
      </c>
    </row>
    <row r="16" spans="1:39" ht="11.25" customHeight="1">
      <c r="A16" s="340"/>
      <c r="B16" s="212"/>
      <c r="C16" s="213"/>
      <c r="D16" s="208"/>
      <c r="E16" s="218"/>
      <c r="F16" s="219"/>
      <c r="G16" s="208"/>
      <c r="H16" s="49" t="s">
        <v>71</v>
      </c>
      <c r="I16" s="16" t="s">
        <v>56</v>
      </c>
      <c r="J16" s="49" t="s">
        <v>71</v>
      </c>
      <c r="K16" s="47" t="s">
        <v>60</v>
      </c>
      <c r="L16" s="224"/>
      <c r="M16" s="225"/>
      <c r="P16" s="256"/>
      <c r="Q16" s="258" t="s">
        <v>10</v>
      </c>
      <c r="R16" s="259"/>
      <c r="S16" s="42" t="str">
        <f>IF(COUNTIFS(H:H,"■",I:I,Q16)=0,"",COUNTIFS(H:H,"■",I:I,Q16))</f>
        <v/>
      </c>
      <c r="T16" s="68" t="str">
        <f>IF(S16="","",S16*評估費用試算工具!I11)</f>
        <v/>
      </c>
      <c r="U16" s="272"/>
      <c r="W16" s="10">
        <v>8</v>
      </c>
      <c r="X16" s="10"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28">
        <v>8</v>
      </c>
      <c r="AM16" s="14" t="str">
        <f t="shared" ca="1" si="13"/>
        <v/>
      </c>
    </row>
    <row r="17" spans="1:39" ht="11.25" customHeight="1">
      <c r="A17" s="340"/>
      <c r="B17" s="212"/>
      <c r="C17" s="213"/>
      <c r="D17" s="208"/>
      <c r="E17" s="220"/>
      <c r="F17" s="221"/>
      <c r="G17" s="208"/>
      <c r="H17" s="49" t="s">
        <v>71</v>
      </c>
      <c r="I17" s="16" t="s">
        <v>41</v>
      </c>
      <c r="J17" s="49" t="s">
        <v>71</v>
      </c>
      <c r="K17" s="47" t="s">
        <v>59</v>
      </c>
      <c r="L17" s="224"/>
      <c r="M17" s="225"/>
      <c r="P17" s="256"/>
      <c r="Q17" s="258" t="s">
        <v>11</v>
      </c>
      <c r="R17" s="259"/>
      <c r="S17" s="42" t="str">
        <f>IF(COUNTIFS(J:J,"■",K:K,Q17)=0,"",COUNTIFS(J:J,"■",K:K,Q17))</f>
        <v/>
      </c>
      <c r="T17" s="68" t="str">
        <f>IF(S17="","",S17*評估費用試算工具!I12)</f>
        <v/>
      </c>
      <c r="U17" s="272"/>
      <c r="W17" s="10">
        <v>9</v>
      </c>
      <c r="X17" s="10"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28">
        <v>9</v>
      </c>
      <c r="AM17" s="14" t="str">
        <f t="shared" ca="1" si="13"/>
        <v/>
      </c>
    </row>
    <row r="18" spans="1:39" ht="11.25" customHeight="1">
      <c r="A18" s="340"/>
      <c r="B18" s="212"/>
      <c r="C18" s="213"/>
      <c r="D18" s="208"/>
      <c r="E18" s="216"/>
      <c r="F18" s="217"/>
      <c r="G18" s="208"/>
      <c r="H18" s="49" t="s">
        <v>71</v>
      </c>
      <c r="I18" s="16" t="s">
        <v>57</v>
      </c>
      <c r="J18" s="49" t="s">
        <v>71</v>
      </c>
      <c r="K18" s="47" t="s">
        <v>61</v>
      </c>
      <c r="L18" s="224"/>
      <c r="M18" s="225"/>
      <c r="P18" s="256"/>
      <c r="Q18" s="258" t="s">
        <v>58</v>
      </c>
      <c r="R18" s="259"/>
      <c r="S18" s="42" t="str">
        <f>IF(COUNTIFS(H:H,"■",I:I,Q18)=0,"",COUNTIFS(H:H,"■",I:I,Q18))</f>
        <v/>
      </c>
      <c r="T18" s="68" t="str">
        <f>IF(S18="","",S18*評估費用試算工具!I13)</f>
        <v/>
      </c>
      <c r="U18" s="272"/>
      <c r="W18" s="10">
        <v>10</v>
      </c>
      <c r="X18" s="10"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28">
        <v>10</v>
      </c>
      <c r="AM18" s="14" t="str">
        <f t="shared" ca="1" si="13"/>
        <v/>
      </c>
    </row>
    <row r="19" spans="1:39" ht="11.25" customHeight="1">
      <c r="A19" s="340"/>
      <c r="B19" s="212"/>
      <c r="C19" s="213"/>
      <c r="D19" s="208"/>
      <c r="E19" s="218"/>
      <c r="F19" s="219"/>
      <c r="G19" s="208"/>
      <c r="H19" s="49" t="s">
        <v>71</v>
      </c>
      <c r="I19" s="16" t="s">
        <v>58</v>
      </c>
      <c r="J19" s="49" t="s">
        <v>71</v>
      </c>
      <c r="K19" s="47" t="s">
        <v>62</v>
      </c>
      <c r="L19" s="224"/>
      <c r="M19" s="225"/>
      <c r="P19" s="256"/>
      <c r="Q19" s="258" t="s">
        <v>13</v>
      </c>
      <c r="R19" s="259"/>
      <c r="S19" s="42" t="str">
        <f>IF(COUNTIFS(J:J,"■",K:K,Q19)=0,"",COUNTIFS(J:J,"■",K:K,Q19))</f>
        <v/>
      </c>
      <c r="T19" s="68" t="str">
        <f>IF(S19="","",S19*評估費用試算工具!I14)</f>
        <v/>
      </c>
      <c r="U19" s="272"/>
      <c r="W19" s="10">
        <v>11</v>
      </c>
      <c r="X19" s="10"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28">
        <v>11</v>
      </c>
      <c r="AM19" s="14" t="str">
        <f t="shared" ca="1" si="13"/>
        <v/>
      </c>
    </row>
    <row r="20" spans="1:39" ht="11.25" customHeight="1">
      <c r="A20" s="341"/>
      <c r="B20" s="214"/>
      <c r="C20" s="215"/>
      <c r="D20" s="209"/>
      <c r="E20" s="220"/>
      <c r="F20" s="221"/>
      <c r="G20" s="209"/>
      <c r="H20" s="50" t="s">
        <v>71</v>
      </c>
      <c r="I20" s="17" t="s">
        <v>146</v>
      </c>
      <c r="J20" s="50" t="s">
        <v>71</v>
      </c>
      <c r="K20" s="18" t="s">
        <v>63</v>
      </c>
      <c r="L20" s="226"/>
      <c r="M20" s="227"/>
      <c r="P20" s="257"/>
      <c r="Q20" s="269" t="s">
        <v>63</v>
      </c>
      <c r="R20" s="270"/>
      <c r="S20" s="42" t="str">
        <f>IF(COUNTIFS(J:J,"■",K:K,Q20)=0,"",COUNTIFS(J:J,"■",K:K,Q20))</f>
        <v/>
      </c>
      <c r="T20" s="68" t="str">
        <f>IF(S20="","",S20*評估費用試算工具!I15)</f>
        <v/>
      </c>
      <c r="U20" s="273"/>
      <c r="W20" s="10">
        <v>12</v>
      </c>
      <c r="X20" s="10"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28">
        <v>12</v>
      </c>
      <c r="AM20" s="14" t="str">
        <f t="shared" ca="1" si="13"/>
        <v/>
      </c>
    </row>
    <row r="21" spans="1:39" ht="11.25" customHeight="1" thickBot="1">
      <c r="A21" s="339">
        <v>3</v>
      </c>
      <c r="B21" s="210"/>
      <c r="C21" s="211"/>
      <c r="D21" s="207"/>
      <c r="E21" s="216"/>
      <c r="F21" s="217"/>
      <c r="G21" s="207"/>
      <c r="H21" s="48" t="s">
        <v>71</v>
      </c>
      <c r="I21" s="15" t="s">
        <v>4</v>
      </c>
      <c r="J21" s="48" t="s">
        <v>71</v>
      </c>
      <c r="K21" s="45" t="s">
        <v>5</v>
      </c>
      <c r="L21" s="222"/>
      <c r="M21" s="223"/>
      <c r="P21" s="253" t="s">
        <v>147</v>
      </c>
      <c r="Q21" s="254"/>
      <c r="R21" s="438"/>
      <c r="S21" s="117" t="str">
        <f>IF(COUNTIFS(H:H,"■",I:I,"鑑定評估報告")=0,"",COUNTIFS(H:H,"■",I:I,"鑑定評估報告"))</f>
        <v/>
      </c>
      <c r="T21" s="262" t="str">
        <f>IF(S21="","",S21*評估費用試算工具!I16)</f>
        <v/>
      </c>
      <c r="U21" s="263"/>
      <c r="W21" s="10">
        <v>13</v>
      </c>
      <c r="X21" s="10"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28">
        <v>13</v>
      </c>
      <c r="AM21" s="14" t="str">
        <f t="shared" ca="1" si="13"/>
        <v/>
      </c>
    </row>
    <row r="22" spans="1:39" ht="11.25" customHeight="1" thickBot="1">
      <c r="A22" s="340"/>
      <c r="B22" s="212"/>
      <c r="C22" s="213"/>
      <c r="D22" s="208"/>
      <c r="E22" s="218"/>
      <c r="F22" s="219"/>
      <c r="G22" s="208"/>
      <c r="H22" s="49" t="s">
        <v>71</v>
      </c>
      <c r="I22" s="16" t="s">
        <v>56</v>
      </c>
      <c r="J22" s="49" t="s">
        <v>71</v>
      </c>
      <c r="K22" s="47" t="s">
        <v>60</v>
      </c>
      <c r="L22" s="224"/>
      <c r="M22" s="225"/>
      <c r="T22" s="95"/>
      <c r="W22" s="10">
        <v>14</v>
      </c>
      <c r="X22" s="10"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28">
        <v>14</v>
      </c>
      <c r="AM22" s="14" t="str">
        <f t="shared" ca="1" si="13"/>
        <v/>
      </c>
    </row>
    <row r="23" spans="1:39" ht="11.25" customHeight="1">
      <c r="A23" s="340"/>
      <c r="B23" s="212"/>
      <c r="C23" s="213"/>
      <c r="D23" s="208"/>
      <c r="E23" s="220"/>
      <c r="F23" s="221"/>
      <c r="G23" s="208"/>
      <c r="H23" s="49" t="s">
        <v>71</v>
      </c>
      <c r="I23" s="16" t="s">
        <v>41</v>
      </c>
      <c r="J23" s="49" t="s">
        <v>71</v>
      </c>
      <c r="K23" s="47" t="s">
        <v>59</v>
      </c>
      <c r="L23" s="224"/>
      <c r="M23" s="225"/>
      <c r="P23" s="404" t="s">
        <v>155</v>
      </c>
      <c r="Q23" s="248"/>
      <c r="R23" s="248"/>
      <c r="S23" s="31" t="s">
        <v>85</v>
      </c>
      <c r="T23" s="401" t="s">
        <v>113</v>
      </c>
      <c r="U23" s="289"/>
      <c r="W23" s="10">
        <v>15</v>
      </c>
      <c r="X23" s="10"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28">
        <v>15</v>
      </c>
      <c r="AM23" s="14" t="str">
        <f t="shared" ca="1" si="13"/>
        <v/>
      </c>
    </row>
    <row r="24" spans="1:39" ht="11.25" customHeight="1">
      <c r="A24" s="340"/>
      <c r="B24" s="212"/>
      <c r="C24" s="213"/>
      <c r="D24" s="208"/>
      <c r="E24" s="216"/>
      <c r="F24" s="217"/>
      <c r="G24" s="208"/>
      <c r="H24" s="49" t="s">
        <v>71</v>
      </c>
      <c r="I24" s="16" t="s">
        <v>57</v>
      </c>
      <c r="J24" s="49" t="s">
        <v>71</v>
      </c>
      <c r="K24" s="47" t="s">
        <v>61</v>
      </c>
      <c r="L24" s="224"/>
      <c r="M24" s="225"/>
      <c r="P24" s="406" t="s">
        <v>119</v>
      </c>
      <c r="Q24" s="407"/>
      <c r="R24" s="464"/>
      <c r="S24" s="388"/>
      <c r="T24" s="299" t="str">
        <f>IF(S24="","",S24*評估費用試算工具!I19)</f>
        <v/>
      </c>
      <c r="U24" s="386"/>
      <c r="W24" s="10">
        <v>16</v>
      </c>
      <c r="X24" s="10"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28">
        <v>16</v>
      </c>
      <c r="AM24" s="14" t="str">
        <f t="shared" ca="1" si="13"/>
        <v/>
      </c>
    </row>
    <row r="25" spans="1:39" ht="11.25" customHeight="1">
      <c r="A25" s="340"/>
      <c r="B25" s="212"/>
      <c r="C25" s="213"/>
      <c r="D25" s="208"/>
      <c r="E25" s="218"/>
      <c r="F25" s="219"/>
      <c r="G25" s="208"/>
      <c r="H25" s="49" t="s">
        <v>71</v>
      </c>
      <c r="I25" s="16" t="s">
        <v>58</v>
      </c>
      <c r="J25" s="49" t="s">
        <v>71</v>
      </c>
      <c r="K25" s="47" t="s">
        <v>62</v>
      </c>
      <c r="L25" s="224"/>
      <c r="M25" s="225"/>
      <c r="P25" s="465"/>
      <c r="Q25" s="466"/>
      <c r="R25" s="467"/>
      <c r="S25" s="389"/>
      <c r="T25" s="468"/>
      <c r="U25" s="469"/>
      <c r="W25" s="10">
        <v>17</v>
      </c>
      <c r="X25" s="10"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28">
        <v>17</v>
      </c>
      <c r="AM25" s="14" t="str">
        <f t="shared" ca="1" si="13"/>
        <v/>
      </c>
    </row>
    <row r="26" spans="1:39" ht="11.25" customHeight="1">
      <c r="A26" s="341"/>
      <c r="B26" s="214"/>
      <c r="C26" s="215"/>
      <c r="D26" s="209"/>
      <c r="E26" s="220"/>
      <c r="F26" s="221"/>
      <c r="G26" s="209"/>
      <c r="H26" s="50" t="s">
        <v>71</v>
      </c>
      <c r="I26" s="17" t="s">
        <v>146</v>
      </c>
      <c r="J26" s="50" t="s">
        <v>71</v>
      </c>
      <c r="K26" s="18" t="s">
        <v>63</v>
      </c>
      <c r="L26" s="226"/>
      <c r="M26" s="227"/>
      <c r="P26" s="441" t="s">
        <v>15</v>
      </c>
      <c r="Q26" s="442"/>
      <c r="R26" s="460"/>
      <c r="S26" s="389"/>
      <c r="T26" s="303" t="str">
        <f>IF(S24="","",S24*評估費用試算工具!I20)</f>
        <v/>
      </c>
      <c r="U26" s="462"/>
      <c r="W26" s="10">
        <v>18</v>
      </c>
      <c r="X26" s="10"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28">
        <v>18</v>
      </c>
      <c r="AM26" s="14" t="str">
        <f t="shared" ca="1" si="13"/>
        <v/>
      </c>
    </row>
    <row r="27" spans="1:39" ht="11.25" customHeight="1" thickBot="1">
      <c r="A27" s="339">
        <v>4</v>
      </c>
      <c r="B27" s="210"/>
      <c r="C27" s="211"/>
      <c r="D27" s="207"/>
      <c r="E27" s="216"/>
      <c r="F27" s="217"/>
      <c r="G27" s="207"/>
      <c r="H27" s="48" t="s">
        <v>71</v>
      </c>
      <c r="I27" s="15" t="s">
        <v>4</v>
      </c>
      <c r="J27" s="48" t="s">
        <v>71</v>
      </c>
      <c r="K27" s="45" t="s">
        <v>5</v>
      </c>
      <c r="L27" s="222"/>
      <c r="M27" s="223"/>
      <c r="P27" s="443"/>
      <c r="Q27" s="444"/>
      <c r="R27" s="461"/>
      <c r="S27" s="390"/>
      <c r="T27" s="305"/>
      <c r="U27" s="463"/>
      <c r="W27" s="10">
        <v>19</v>
      </c>
      <c r="X27" s="10"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28">
        <v>19</v>
      </c>
      <c r="AM27" s="14" t="str">
        <f t="shared" ca="1" si="13"/>
        <v/>
      </c>
    </row>
    <row r="28" spans="1:39" ht="11.25" customHeight="1">
      <c r="A28" s="340"/>
      <c r="B28" s="212"/>
      <c r="C28" s="213"/>
      <c r="D28" s="208"/>
      <c r="E28" s="218"/>
      <c r="F28" s="219"/>
      <c r="G28" s="208"/>
      <c r="H28" s="49" t="s">
        <v>71</v>
      </c>
      <c r="I28" s="16" t="s">
        <v>56</v>
      </c>
      <c r="J28" s="49" t="s">
        <v>71</v>
      </c>
      <c r="K28" s="47" t="s">
        <v>60</v>
      </c>
      <c r="L28" s="224"/>
      <c r="M28" s="225"/>
      <c r="T28" s="95"/>
      <c r="W28" s="10">
        <v>20</v>
      </c>
      <c r="X28" s="10"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28">
        <v>20</v>
      </c>
      <c r="AM28" s="14" t="str">
        <f t="shared" ca="1" si="13"/>
        <v/>
      </c>
    </row>
    <row r="29" spans="1:39" ht="11.25" customHeight="1">
      <c r="A29" s="340"/>
      <c r="B29" s="212"/>
      <c r="C29" s="213"/>
      <c r="D29" s="208"/>
      <c r="E29" s="220"/>
      <c r="F29" s="221"/>
      <c r="G29" s="208"/>
      <c r="H29" s="49" t="s">
        <v>71</v>
      </c>
      <c r="I29" s="16" t="s">
        <v>41</v>
      </c>
      <c r="J29" s="49" t="s">
        <v>71</v>
      </c>
      <c r="K29" s="47" t="s">
        <v>59</v>
      </c>
      <c r="L29" s="224"/>
      <c r="M29" s="225"/>
      <c r="P29" s="399" t="s">
        <v>29</v>
      </c>
      <c r="Q29" s="399"/>
      <c r="R29" s="399"/>
      <c r="S29" s="399"/>
      <c r="T29" s="400">
        <f ca="1">SUM(U9,T21,T24,T26)</f>
        <v>0</v>
      </c>
      <c r="U29" s="400"/>
      <c r="W29" s="10">
        <v>21</v>
      </c>
      <c r="X29" s="10"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28">
        <v>21</v>
      </c>
      <c r="AM29" s="14" t="str">
        <f t="shared" ca="1" si="13"/>
        <v/>
      </c>
    </row>
    <row r="30" spans="1:39" ht="11.25" customHeight="1">
      <c r="A30" s="340"/>
      <c r="B30" s="212"/>
      <c r="C30" s="213"/>
      <c r="D30" s="208"/>
      <c r="E30" s="216"/>
      <c r="F30" s="217"/>
      <c r="G30" s="208"/>
      <c r="H30" s="49" t="s">
        <v>71</v>
      </c>
      <c r="I30" s="16" t="s">
        <v>57</v>
      </c>
      <c r="J30" s="49" t="s">
        <v>71</v>
      </c>
      <c r="K30" s="47" t="s">
        <v>61</v>
      </c>
      <c r="L30" s="224"/>
      <c r="M30" s="225"/>
      <c r="P30" s="399"/>
      <c r="Q30" s="399"/>
      <c r="R30" s="399"/>
      <c r="S30" s="399"/>
      <c r="T30" s="400"/>
      <c r="U30" s="400"/>
      <c r="W30" s="10">
        <v>22</v>
      </c>
      <c r="X30" s="10"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28">
        <v>22</v>
      </c>
      <c r="AM30" s="14" t="str">
        <f t="shared" ca="1" si="13"/>
        <v/>
      </c>
    </row>
    <row r="31" spans="1:39" ht="11.25" customHeight="1">
      <c r="A31" s="340"/>
      <c r="B31" s="212"/>
      <c r="C31" s="213"/>
      <c r="D31" s="208"/>
      <c r="E31" s="218"/>
      <c r="F31" s="219"/>
      <c r="G31" s="208"/>
      <c r="H31" s="49" t="s">
        <v>71</v>
      </c>
      <c r="I31" s="16" t="s">
        <v>58</v>
      </c>
      <c r="J31" s="49" t="s">
        <v>71</v>
      </c>
      <c r="K31" s="47" t="s">
        <v>62</v>
      </c>
      <c r="L31" s="224"/>
      <c r="M31" s="225"/>
      <c r="P31" s="97"/>
      <c r="Q31" s="97"/>
      <c r="R31" s="97"/>
      <c r="S31" s="97"/>
      <c r="T31" s="101"/>
      <c r="U31" s="97"/>
      <c r="W31" s="10">
        <v>23</v>
      </c>
      <c r="X31" s="10"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28">
        <v>23</v>
      </c>
      <c r="AM31" s="14" t="str">
        <f t="shared" ca="1" si="13"/>
        <v/>
      </c>
    </row>
    <row r="32" spans="1:39" ht="11.25" customHeight="1">
      <c r="A32" s="341"/>
      <c r="B32" s="214"/>
      <c r="C32" s="215"/>
      <c r="D32" s="209"/>
      <c r="E32" s="220"/>
      <c r="F32" s="221"/>
      <c r="G32" s="209"/>
      <c r="H32" s="50" t="s">
        <v>71</v>
      </c>
      <c r="I32" s="17" t="s">
        <v>146</v>
      </c>
      <c r="J32" s="50" t="s">
        <v>71</v>
      </c>
      <c r="K32" s="18" t="s">
        <v>63</v>
      </c>
      <c r="L32" s="226"/>
      <c r="M32" s="227"/>
      <c r="S32" s="452"/>
      <c r="T32" s="454" t="s">
        <v>106</v>
      </c>
      <c r="U32" s="455"/>
      <c r="W32" s="10">
        <v>24</v>
      </c>
      <c r="X32" s="10"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28">
        <v>24</v>
      </c>
      <c r="AM32" s="14" t="str">
        <f t="shared" ca="1" si="13"/>
        <v/>
      </c>
    </row>
    <row r="33" spans="1:39" ht="11.25" customHeight="1">
      <c r="A33" s="339">
        <v>5</v>
      </c>
      <c r="B33" s="210"/>
      <c r="C33" s="211"/>
      <c r="D33" s="207"/>
      <c r="E33" s="216"/>
      <c r="F33" s="217"/>
      <c r="G33" s="207"/>
      <c r="H33" s="48" t="s">
        <v>71</v>
      </c>
      <c r="I33" s="15" t="s">
        <v>4</v>
      </c>
      <c r="J33" s="48" t="s">
        <v>71</v>
      </c>
      <c r="K33" s="45" t="s">
        <v>5</v>
      </c>
      <c r="L33" s="222"/>
      <c r="M33" s="223"/>
      <c r="S33" s="453"/>
      <c r="T33" s="456"/>
      <c r="U33" s="457"/>
      <c r="W33" s="10">
        <v>25</v>
      </c>
      <c r="X33" s="10"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28">
        <v>25</v>
      </c>
      <c r="AM33" s="14" t="str">
        <f t="shared" ca="1" si="13"/>
        <v/>
      </c>
    </row>
    <row r="34" spans="1:39" ht="11.25" customHeight="1">
      <c r="A34" s="340"/>
      <c r="B34" s="212"/>
      <c r="C34" s="213"/>
      <c r="D34" s="208"/>
      <c r="E34" s="218"/>
      <c r="F34" s="219"/>
      <c r="G34" s="208"/>
      <c r="H34" s="49" t="s">
        <v>71</v>
      </c>
      <c r="I34" s="16" t="s">
        <v>56</v>
      </c>
      <c r="J34" s="49" t="s">
        <v>71</v>
      </c>
      <c r="K34" s="47" t="s">
        <v>60</v>
      </c>
      <c r="L34" s="224"/>
      <c r="M34" s="225"/>
      <c r="S34" s="439"/>
      <c r="T34" s="292" t="s">
        <v>105</v>
      </c>
      <c r="U34" s="292"/>
      <c r="W34" s="10">
        <v>26</v>
      </c>
      <c r="X34" s="10"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28">
        <v>26</v>
      </c>
      <c r="AM34" s="14" t="str">
        <f t="shared" ca="1" si="13"/>
        <v/>
      </c>
    </row>
    <row r="35" spans="1:39" ht="11.25" customHeight="1">
      <c r="A35" s="340"/>
      <c r="B35" s="212"/>
      <c r="C35" s="213"/>
      <c r="D35" s="208"/>
      <c r="E35" s="220"/>
      <c r="F35" s="221"/>
      <c r="G35" s="208"/>
      <c r="H35" s="49" t="s">
        <v>71</v>
      </c>
      <c r="I35" s="16" t="s">
        <v>41</v>
      </c>
      <c r="J35" s="49" t="s">
        <v>71</v>
      </c>
      <c r="K35" s="47" t="s">
        <v>59</v>
      </c>
      <c r="L35" s="224"/>
      <c r="M35" s="225"/>
      <c r="S35" s="440"/>
      <c r="T35" s="292"/>
      <c r="U35" s="292"/>
      <c r="W35" s="10">
        <v>27</v>
      </c>
      <c r="X35" s="10"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28">
        <v>27</v>
      </c>
      <c r="AM35" s="14" t="str">
        <f t="shared" ca="1" si="13"/>
        <v/>
      </c>
    </row>
    <row r="36" spans="1:39" ht="11.25" customHeight="1">
      <c r="A36" s="340"/>
      <c r="B36" s="212"/>
      <c r="C36" s="213"/>
      <c r="D36" s="208"/>
      <c r="E36" s="216"/>
      <c r="F36" s="217"/>
      <c r="G36" s="208"/>
      <c r="H36" s="49" t="s">
        <v>71</v>
      </c>
      <c r="I36" s="16" t="s">
        <v>57</v>
      </c>
      <c r="J36" s="49" t="s">
        <v>71</v>
      </c>
      <c r="K36" s="47" t="s">
        <v>61</v>
      </c>
      <c r="L36" s="224"/>
      <c r="M36" s="225"/>
      <c r="W36" s="10">
        <v>28</v>
      </c>
      <c r="X36" s="10"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28">
        <v>28</v>
      </c>
      <c r="AM36" s="14" t="str">
        <f t="shared" ca="1" si="13"/>
        <v/>
      </c>
    </row>
    <row r="37" spans="1:39" ht="11.25" customHeight="1">
      <c r="A37" s="340"/>
      <c r="B37" s="212"/>
      <c r="C37" s="213"/>
      <c r="D37" s="208"/>
      <c r="E37" s="218"/>
      <c r="F37" s="219"/>
      <c r="G37" s="208"/>
      <c r="H37" s="49" t="s">
        <v>71</v>
      </c>
      <c r="I37" s="16" t="s">
        <v>58</v>
      </c>
      <c r="J37" s="49" t="s">
        <v>71</v>
      </c>
      <c r="K37" s="47" t="s">
        <v>62</v>
      </c>
      <c r="L37" s="224"/>
      <c r="M37" s="225"/>
      <c r="W37" s="10">
        <v>29</v>
      </c>
      <c r="X37" s="10"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28">
        <v>29</v>
      </c>
      <c r="AM37" s="14" t="str">
        <f t="shared" ca="1" si="13"/>
        <v/>
      </c>
    </row>
    <row r="38" spans="1:39" ht="11.25" customHeight="1">
      <c r="A38" s="341"/>
      <c r="B38" s="214"/>
      <c r="C38" s="215"/>
      <c r="D38" s="209"/>
      <c r="E38" s="220"/>
      <c r="F38" s="221"/>
      <c r="G38" s="209"/>
      <c r="H38" s="50" t="s">
        <v>71</v>
      </c>
      <c r="I38" s="17" t="s">
        <v>146</v>
      </c>
      <c r="J38" s="50" t="s">
        <v>71</v>
      </c>
      <c r="K38" s="18" t="s">
        <v>63</v>
      </c>
      <c r="L38" s="226"/>
      <c r="M38" s="227"/>
      <c r="W38" s="10">
        <v>30</v>
      </c>
      <c r="X38" s="10" t="str">
        <f t="shared" ca="1" si="0"/>
        <v/>
      </c>
      <c r="Y38" s="14" t="str">
        <f t="shared" ca="1" si="1"/>
        <v/>
      </c>
      <c r="Z38" s="14" t="str">
        <f t="shared" ca="1" si="2"/>
        <v/>
      </c>
      <c r="AA38" s="14" t="str">
        <f t="shared" ca="1" si="3"/>
        <v/>
      </c>
      <c r="AB38" s="14" t="str">
        <f t="shared" ca="1" si="4"/>
        <v/>
      </c>
      <c r="AC38" s="14" t="str">
        <f t="shared" ca="1" si="5"/>
        <v/>
      </c>
      <c r="AD38" s="14" t="str">
        <f t="shared" ca="1" si="6"/>
        <v/>
      </c>
      <c r="AE38" s="14" t="str">
        <f t="shared" ca="1" si="7"/>
        <v/>
      </c>
      <c r="AF38" s="14" t="str">
        <f t="shared" ca="1" si="8"/>
        <v/>
      </c>
      <c r="AG38" s="14" t="str">
        <f t="shared" ca="1" si="9"/>
        <v/>
      </c>
      <c r="AH38" s="14" t="str">
        <f t="shared" ca="1" si="10"/>
        <v/>
      </c>
      <c r="AI38" s="14" t="str">
        <f t="shared" ca="1" si="11"/>
        <v/>
      </c>
      <c r="AJ38" s="14" t="str">
        <f t="shared" ca="1" si="12"/>
        <v/>
      </c>
      <c r="AL38" s="28">
        <v>30</v>
      </c>
      <c r="AM38" s="14" t="str">
        <f t="shared" ca="1" si="13"/>
        <v/>
      </c>
    </row>
    <row r="39" spans="1:39" ht="11.25" customHeight="1">
      <c r="A39" s="339">
        <v>6</v>
      </c>
      <c r="B39" s="210"/>
      <c r="C39" s="211"/>
      <c r="D39" s="207"/>
      <c r="E39" s="216"/>
      <c r="F39" s="217"/>
      <c r="G39" s="207"/>
      <c r="H39" s="48" t="s">
        <v>71</v>
      </c>
      <c r="I39" s="15" t="s">
        <v>4</v>
      </c>
      <c r="J39" s="48" t="s">
        <v>71</v>
      </c>
      <c r="K39" s="45" t="s">
        <v>5</v>
      </c>
      <c r="L39" s="222"/>
      <c r="M39" s="223"/>
      <c r="AL39" s="28">
        <v>31</v>
      </c>
      <c r="AM39" s="14" t="str">
        <f t="shared" ref="AM39:AM48" ca="1" si="14">IF((INDIRECT("H"&amp;ROW($H$11)+(6*(AL39-1)))="■")*(INDIRECT("E"&amp;ROW($E$9)+(6*(AL39-1)))=""),"未填",IF((INDIRECT("H"&amp;ROW($H$11)+(6*(AL39-1)))="■")*(INDIRECT("E"&amp;ROW($E$9)+(6*(AL39-1)))=$R$13),"跨",IF((INDIRECT("H"&amp;ROW($H$11)+(6*(AL39-1)))="■")*(INDIRECT("E"&amp;ROW($E$9)+(6*(AL39-1)))&lt;&gt;$R$13),"非跨","")))</f>
        <v/>
      </c>
    </row>
    <row r="40" spans="1:39" ht="11.25" customHeight="1">
      <c r="A40" s="340"/>
      <c r="B40" s="212"/>
      <c r="C40" s="213"/>
      <c r="D40" s="208"/>
      <c r="E40" s="218"/>
      <c r="F40" s="219"/>
      <c r="G40" s="208"/>
      <c r="H40" s="49" t="s">
        <v>71</v>
      </c>
      <c r="I40" s="16" t="s">
        <v>56</v>
      </c>
      <c r="J40" s="49" t="s">
        <v>71</v>
      </c>
      <c r="K40" s="47" t="s">
        <v>60</v>
      </c>
      <c r="L40" s="224"/>
      <c r="M40" s="225"/>
      <c r="AL40" s="28">
        <v>32</v>
      </c>
      <c r="AM40" s="14" t="str">
        <f t="shared" ca="1" si="14"/>
        <v/>
      </c>
    </row>
    <row r="41" spans="1:39" ht="11.25" customHeight="1">
      <c r="A41" s="340"/>
      <c r="B41" s="212"/>
      <c r="C41" s="213"/>
      <c r="D41" s="208"/>
      <c r="E41" s="220"/>
      <c r="F41" s="221"/>
      <c r="G41" s="208"/>
      <c r="H41" s="49" t="s">
        <v>71</v>
      </c>
      <c r="I41" s="16" t="s">
        <v>41</v>
      </c>
      <c r="J41" s="49" t="s">
        <v>71</v>
      </c>
      <c r="K41" s="47" t="s">
        <v>59</v>
      </c>
      <c r="L41" s="224"/>
      <c r="M41" s="225"/>
      <c r="AL41" s="28">
        <v>33</v>
      </c>
      <c r="AM41" s="14" t="str">
        <f t="shared" ca="1" si="14"/>
        <v/>
      </c>
    </row>
    <row r="42" spans="1:39" ht="11.25" customHeight="1">
      <c r="A42" s="340"/>
      <c r="B42" s="212"/>
      <c r="C42" s="213"/>
      <c r="D42" s="208"/>
      <c r="E42" s="216"/>
      <c r="F42" s="217"/>
      <c r="G42" s="208"/>
      <c r="H42" s="49" t="s">
        <v>71</v>
      </c>
      <c r="I42" s="16" t="s">
        <v>57</v>
      </c>
      <c r="J42" s="49" t="s">
        <v>71</v>
      </c>
      <c r="K42" s="47" t="s">
        <v>61</v>
      </c>
      <c r="L42" s="224"/>
      <c r="M42" s="225"/>
      <c r="AL42" s="28">
        <v>34</v>
      </c>
      <c r="AM42" s="14" t="str">
        <f t="shared" ca="1" si="14"/>
        <v/>
      </c>
    </row>
    <row r="43" spans="1:39" ht="11.25" customHeight="1">
      <c r="A43" s="340"/>
      <c r="B43" s="212"/>
      <c r="C43" s="213"/>
      <c r="D43" s="208"/>
      <c r="E43" s="218"/>
      <c r="F43" s="219"/>
      <c r="G43" s="208"/>
      <c r="H43" s="49" t="s">
        <v>71</v>
      </c>
      <c r="I43" s="16" t="s">
        <v>58</v>
      </c>
      <c r="J43" s="49" t="s">
        <v>71</v>
      </c>
      <c r="K43" s="47" t="s">
        <v>62</v>
      </c>
      <c r="L43" s="224"/>
      <c r="M43" s="225"/>
      <c r="AL43" s="28">
        <v>35</v>
      </c>
      <c r="AM43" s="14" t="str">
        <f t="shared" ca="1" si="14"/>
        <v/>
      </c>
    </row>
    <row r="44" spans="1:39" ht="11.25" customHeight="1">
      <c r="A44" s="341"/>
      <c r="B44" s="214"/>
      <c r="C44" s="215"/>
      <c r="D44" s="209"/>
      <c r="E44" s="220"/>
      <c r="F44" s="221"/>
      <c r="G44" s="209"/>
      <c r="H44" s="50" t="s">
        <v>71</v>
      </c>
      <c r="I44" s="17" t="s">
        <v>146</v>
      </c>
      <c r="J44" s="50" t="s">
        <v>71</v>
      </c>
      <c r="K44" s="18" t="s">
        <v>63</v>
      </c>
      <c r="L44" s="226"/>
      <c r="M44" s="227"/>
      <c r="AL44" s="28">
        <v>36</v>
      </c>
      <c r="AM44" s="14" t="str">
        <f t="shared" ca="1" si="14"/>
        <v/>
      </c>
    </row>
    <row r="45" spans="1:39" ht="11.25" customHeight="1">
      <c r="A45" s="339">
        <v>7</v>
      </c>
      <c r="B45" s="210"/>
      <c r="C45" s="211"/>
      <c r="D45" s="207"/>
      <c r="E45" s="216"/>
      <c r="F45" s="217"/>
      <c r="G45" s="207"/>
      <c r="H45" s="48" t="s">
        <v>71</v>
      </c>
      <c r="I45" s="15" t="s">
        <v>4</v>
      </c>
      <c r="J45" s="48" t="s">
        <v>71</v>
      </c>
      <c r="K45" s="45" t="s">
        <v>5</v>
      </c>
      <c r="L45" s="222"/>
      <c r="M45" s="223"/>
      <c r="AL45" s="28">
        <v>37</v>
      </c>
      <c r="AM45" s="14" t="str">
        <f t="shared" ca="1" si="14"/>
        <v/>
      </c>
    </row>
    <row r="46" spans="1:39" ht="11.25" customHeight="1">
      <c r="A46" s="340"/>
      <c r="B46" s="212"/>
      <c r="C46" s="213"/>
      <c r="D46" s="208"/>
      <c r="E46" s="218"/>
      <c r="F46" s="219"/>
      <c r="G46" s="208"/>
      <c r="H46" s="49" t="s">
        <v>71</v>
      </c>
      <c r="I46" s="16" t="s">
        <v>56</v>
      </c>
      <c r="J46" s="49" t="s">
        <v>71</v>
      </c>
      <c r="K46" s="47" t="s">
        <v>60</v>
      </c>
      <c r="L46" s="224"/>
      <c r="M46" s="225"/>
      <c r="AL46" s="28">
        <v>38</v>
      </c>
      <c r="AM46" s="14" t="str">
        <f t="shared" ca="1" si="14"/>
        <v/>
      </c>
    </row>
    <row r="47" spans="1:39" ht="11.25" customHeight="1">
      <c r="A47" s="340"/>
      <c r="B47" s="212"/>
      <c r="C47" s="213"/>
      <c r="D47" s="208"/>
      <c r="E47" s="220"/>
      <c r="F47" s="221"/>
      <c r="G47" s="208"/>
      <c r="H47" s="49" t="s">
        <v>71</v>
      </c>
      <c r="I47" s="16" t="s">
        <v>41</v>
      </c>
      <c r="J47" s="49" t="s">
        <v>71</v>
      </c>
      <c r="K47" s="47" t="s">
        <v>59</v>
      </c>
      <c r="L47" s="224"/>
      <c r="M47" s="225"/>
      <c r="AL47" s="28">
        <v>39</v>
      </c>
      <c r="AM47" s="14" t="str">
        <f t="shared" ca="1" si="14"/>
        <v/>
      </c>
    </row>
    <row r="48" spans="1:39" ht="11.25" customHeight="1">
      <c r="A48" s="340"/>
      <c r="B48" s="212"/>
      <c r="C48" s="213"/>
      <c r="D48" s="208"/>
      <c r="E48" s="216"/>
      <c r="F48" s="217"/>
      <c r="G48" s="208"/>
      <c r="H48" s="49" t="s">
        <v>71</v>
      </c>
      <c r="I48" s="16" t="s">
        <v>57</v>
      </c>
      <c r="J48" s="49" t="s">
        <v>71</v>
      </c>
      <c r="K48" s="47" t="s">
        <v>61</v>
      </c>
      <c r="L48" s="224"/>
      <c r="M48" s="225"/>
      <c r="AL48" s="28">
        <v>40</v>
      </c>
      <c r="AM48" s="14" t="str">
        <f t="shared" ca="1" si="14"/>
        <v/>
      </c>
    </row>
    <row r="49" spans="1:13" ht="11.25" customHeight="1">
      <c r="A49" s="340"/>
      <c r="B49" s="212"/>
      <c r="C49" s="213"/>
      <c r="D49" s="208"/>
      <c r="E49" s="218"/>
      <c r="F49" s="219"/>
      <c r="G49" s="208"/>
      <c r="H49" s="49" t="s">
        <v>71</v>
      </c>
      <c r="I49" s="16" t="s">
        <v>58</v>
      </c>
      <c r="J49" s="49" t="s">
        <v>71</v>
      </c>
      <c r="K49" s="47" t="s">
        <v>62</v>
      </c>
      <c r="L49" s="224"/>
      <c r="M49" s="225"/>
    </row>
    <row r="50" spans="1:13" ht="11.25" customHeight="1">
      <c r="A50" s="341"/>
      <c r="B50" s="214"/>
      <c r="C50" s="215"/>
      <c r="D50" s="209"/>
      <c r="E50" s="220"/>
      <c r="F50" s="221"/>
      <c r="G50" s="209"/>
      <c r="H50" s="50" t="s">
        <v>71</v>
      </c>
      <c r="I50" s="17" t="s">
        <v>146</v>
      </c>
      <c r="J50" s="50" t="s">
        <v>71</v>
      </c>
      <c r="K50" s="18" t="s">
        <v>63</v>
      </c>
      <c r="L50" s="226"/>
      <c r="M50" s="227"/>
    </row>
    <row r="51" spans="1:13" ht="11.25" customHeight="1">
      <c r="A51" s="339">
        <v>8</v>
      </c>
      <c r="B51" s="210"/>
      <c r="C51" s="211"/>
      <c r="D51" s="207"/>
      <c r="E51" s="216"/>
      <c r="F51" s="217"/>
      <c r="G51" s="207"/>
      <c r="H51" s="48" t="s">
        <v>71</v>
      </c>
      <c r="I51" s="15" t="s">
        <v>4</v>
      </c>
      <c r="J51" s="48" t="s">
        <v>71</v>
      </c>
      <c r="K51" s="45" t="s">
        <v>5</v>
      </c>
      <c r="L51" s="222"/>
      <c r="M51" s="223"/>
    </row>
    <row r="52" spans="1:13" ht="11.25" customHeight="1">
      <c r="A52" s="340"/>
      <c r="B52" s="212"/>
      <c r="C52" s="213"/>
      <c r="D52" s="208"/>
      <c r="E52" s="218"/>
      <c r="F52" s="219"/>
      <c r="G52" s="208"/>
      <c r="H52" s="49" t="s">
        <v>71</v>
      </c>
      <c r="I52" s="16" t="s">
        <v>56</v>
      </c>
      <c r="J52" s="49" t="s">
        <v>71</v>
      </c>
      <c r="K52" s="47" t="s">
        <v>60</v>
      </c>
      <c r="L52" s="224"/>
      <c r="M52" s="225"/>
    </row>
    <row r="53" spans="1:13" ht="11.25" customHeight="1">
      <c r="A53" s="340"/>
      <c r="B53" s="212"/>
      <c r="C53" s="213"/>
      <c r="D53" s="208"/>
      <c r="E53" s="220"/>
      <c r="F53" s="221"/>
      <c r="G53" s="208"/>
      <c r="H53" s="49" t="s">
        <v>71</v>
      </c>
      <c r="I53" s="16" t="s">
        <v>41</v>
      </c>
      <c r="J53" s="49" t="s">
        <v>71</v>
      </c>
      <c r="K53" s="47" t="s">
        <v>59</v>
      </c>
      <c r="L53" s="224"/>
      <c r="M53" s="225"/>
    </row>
    <row r="54" spans="1:13" ht="11.25" customHeight="1">
      <c r="A54" s="340"/>
      <c r="B54" s="212"/>
      <c r="C54" s="213"/>
      <c r="D54" s="208"/>
      <c r="E54" s="216"/>
      <c r="F54" s="217"/>
      <c r="G54" s="208"/>
      <c r="H54" s="49" t="s">
        <v>71</v>
      </c>
      <c r="I54" s="16" t="s">
        <v>57</v>
      </c>
      <c r="J54" s="49" t="s">
        <v>71</v>
      </c>
      <c r="K54" s="47" t="s">
        <v>61</v>
      </c>
      <c r="L54" s="224"/>
      <c r="M54" s="225"/>
    </row>
    <row r="55" spans="1:13" ht="11.25" customHeight="1">
      <c r="A55" s="340"/>
      <c r="B55" s="212"/>
      <c r="C55" s="213"/>
      <c r="D55" s="208"/>
      <c r="E55" s="218"/>
      <c r="F55" s="219"/>
      <c r="G55" s="208"/>
      <c r="H55" s="49" t="s">
        <v>71</v>
      </c>
      <c r="I55" s="16" t="s">
        <v>58</v>
      </c>
      <c r="J55" s="49" t="s">
        <v>71</v>
      </c>
      <c r="K55" s="47" t="s">
        <v>62</v>
      </c>
      <c r="L55" s="224"/>
      <c r="M55" s="225"/>
    </row>
    <row r="56" spans="1:13" ht="11.25" customHeight="1">
      <c r="A56" s="341"/>
      <c r="B56" s="214"/>
      <c r="C56" s="215"/>
      <c r="D56" s="209"/>
      <c r="E56" s="220"/>
      <c r="F56" s="221"/>
      <c r="G56" s="209"/>
      <c r="H56" s="50" t="s">
        <v>71</v>
      </c>
      <c r="I56" s="17" t="s">
        <v>146</v>
      </c>
      <c r="J56" s="50" t="s">
        <v>71</v>
      </c>
      <c r="K56" s="18" t="s">
        <v>63</v>
      </c>
      <c r="L56" s="226"/>
      <c r="M56" s="227"/>
    </row>
    <row r="57" spans="1:13" ht="11.25" customHeight="1">
      <c r="A57" s="339">
        <v>9</v>
      </c>
      <c r="B57" s="210"/>
      <c r="C57" s="211"/>
      <c r="D57" s="207"/>
      <c r="E57" s="216"/>
      <c r="F57" s="217"/>
      <c r="G57" s="207"/>
      <c r="H57" s="48" t="s">
        <v>71</v>
      </c>
      <c r="I57" s="15" t="s">
        <v>4</v>
      </c>
      <c r="J57" s="48" t="s">
        <v>71</v>
      </c>
      <c r="K57" s="45" t="s">
        <v>5</v>
      </c>
      <c r="L57" s="222"/>
      <c r="M57" s="223"/>
    </row>
    <row r="58" spans="1:13" ht="11.25" customHeight="1">
      <c r="A58" s="340"/>
      <c r="B58" s="212"/>
      <c r="C58" s="213"/>
      <c r="D58" s="208"/>
      <c r="E58" s="218"/>
      <c r="F58" s="219"/>
      <c r="G58" s="208"/>
      <c r="H58" s="49" t="s">
        <v>71</v>
      </c>
      <c r="I58" s="16" t="s">
        <v>56</v>
      </c>
      <c r="J58" s="49" t="s">
        <v>71</v>
      </c>
      <c r="K58" s="47" t="s">
        <v>60</v>
      </c>
      <c r="L58" s="224"/>
      <c r="M58" s="225"/>
    </row>
    <row r="59" spans="1:13" ht="11.25" customHeight="1">
      <c r="A59" s="340"/>
      <c r="B59" s="212"/>
      <c r="C59" s="213"/>
      <c r="D59" s="208"/>
      <c r="E59" s="220"/>
      <c r="F59" s="221"/>
      <c r="G59" s="208"/>
      <c r="H59" s="49" t="s">
        <v>71</v>
      </c>
      <c r="I59" s="16" t="s">
        <v>41</v>
      </c>
      <c r="J59" s="49" t="s">
        <v>71</v>
      </c>
      <c r="K59" s="47" t="s">
        <v>59</v>
      </c>
      <c r="L59" s="224"/>
      <c r="M59" s="225"/>
    </row>
    <row r="60" spans="1:13" ht="11.25" customHeight="1">
      <c r="A60" s="340"/>
      <c r="B60" s="212"/>
      <c r="C60" s="213"/>
      <c r="D60" s="208"/>
      <c r="E60" s="216"/>
      <c r="F60" s="217"/>
      <c r="G60" s="208"/>
      <c r="H60" s="49" t="s">
        <v>71</v>
      </c>
      <c r="I60" s="16" t="s">
        <v>57</v>
      </c>
      <c r="J60" s="49" t="s">
        <v>71</v>
      </c>
      <c r="K60" s="47" t="s">
        <v>61</v>
      </c>
      <c r="L60" s="224"/>
      <c r="M60" s="225"/>
    </row>
    <row r="61" spans="1:13" ht="11.25" customHeight="1">
      <c r="A61" s="340"/>
      <c r="B61" s="212"/>
      <c r="C61" s="213"/>
      <c r="D61" s="208"/>
      <c r="E61" s="218"/>
      <c r="F61" s="219"/>
      <c r="G61" s="208"/>
      <c r="H61" s="49" t="s">
        <v>71</v>
      </c>
      <c r="I61" s="16" t="s">
        <v>58</v>
      </c>
      <c r="J61" s="49" t="s">
        <v>71</v>
      </c>
      <c r="K61" s="47" t="s">
        <v>62</v>
      </c>
      <c r="L61" s="224"/>
      <c r="M61" s="225"/>
    </row>
    <row r="62" spans="1:13" ht="11.25" customHeight="1">
      <c r="A62" s="341"/>
      <c r="B62" s="214"/>
      <c r="C62" s="215"/>
      <c r="D62" s="209"/>
      <c r="E62" s="220"/>
      <c r="F62" s="221"/>
      <c r="G62" s="209"/>
      <c r="H62" s="50" t="s">
        <v>71</v>
      </c>
      <c r="I62" s="17" t="s">
        <v>146</v>
      </c>
      <c r="J62" s="50" t="s">
        <v>71</v>
      </c>
      <c r="K62" s="18" t="s">
        <v>63</v>
      </c>
      <c r="L62" s="226"/>
      <c r="M62" s="227"/>
    </row>
    <row r="63" spans="1:13" ht="11.25" customHeight="1">
      <c r="A63" s="339">
        <v>10</v>
      </c>
      <c r="B63" s="210"/>
      <c r="C63" s="211"/>
      <c r="D63" s="207"/>
      <c r="E63" s="216"/>
      <c r="F63" s="217"/>
      <c r="G63" s="207"/>
      <c r="H63" s="48" t="s">
        <v>71</v>
      </c>
      <c r="I63" s="15" t="s">
        <v>4</v>
      </c>
      <c r="J63" s="48" t="s">
        <v>71</v>
      </c>
      <c r="K63" s="45" t="s">
        <v>5</v>
      </c>
      <c r="L63" s="222"/>
      <c r="M63" s="223"/>
    </row>
    <row r="64" spans="1:13" ht="11.25" customHeight="1">
      <c r="A64" s="340"/>
      <c r="B64" s="212"/>
      <c r="C64" s="213"/>
      <c r="D64" s="208"/>
      <c r="E64" s="218"/>
      <c r="F64" s="219"/>
      <c r="G64" s="208"/>
      <c r="H64" s="49" t="s">
        <v>71</v>
      </c>
      <c r="I64" s="16" t="s">
        <v>56</v>
      </c>
      <c r="J64" s="49" t="s">
        <v>71</v>
      </c>
      <c r="K64" s="47" t="s">
        <v>60</v>
      </c>
      <c r="L64" s="224"/>
      <c r="M64" s="225"/>
    </row>
    <row r="65" spans="1:13" ht="11.25" customHeight="1">
      <c r="A65" s="340"/>
      <c r="B65" s="212"/>
      <c r="C65" s="213"/>
      <c r="D65" s="208"/>
      <c r="E65" s="220"/>
      <c r="F65" s="221"/>
      <c r="G65" s="208"/>
      <c r="H65" s="49" t="s">
        <v>71</v>
      </c>
      <c r="I65" s="16" t="s">
        <v>41</v>
      </c>
      <c r="J65" s="49" t="s">
        <v>71</v>
      </c>
      <c r="K65" s="47" t="s">
        <v>59</v>
      </c>
      <c r="L65" s="224"/>
      <c r="M65" s="225"/>
    </row>
    <row r="66" spans="1:13" ht="11.25" customHeight="1">
      <c r="A66" s="340"/>
      <c r="B66" s="212"/>
      <c r="C66" s="213"/>
      <c r="D66" s="208"/>
      <c r="E66" s="216"/>
      <c r="F66" s="217"/>
      <c r="G66" s="208"/>
      <c r="H66" s="49" t="s">
        <v>71</v>
      </c>
      <c r="I66" s="16" t="s">
        <v>57</v>
      </c>
      <c r="J66" s="49" t="s">
        <v>71</v>
      </c>
      <c r="K66" s="47" t="s">
        <v>61</v>
      </c>
      <c r="L66" s="224"/>
      <c r="M66" s="225"/>
    </row>
    <row r="67" spans="1:13" ht="11.25" customHeight="1">
      <c r="A67" s="340"/>
      <c r="B67" s="212"/>
      <c r="C67" s="213"/>
      <c r="D67" s="208"/>
      <c r="E67" s="218"/>
      <c r="F67" s="219"/>
      <c r="G67" s="208"/>
      <c r="H67" s="49" t="s">
        <v>71</v>
      </c>
      <c r="I67" s="16" t="s">
        <v>58</v>
      </c>
      <c r="J67" s="49" t="s">
        <v>71</v>
      </c>
      <c r="K67" s="47" t="s">
        <v>62</v>
      </c>
      <c r="L67" s="224"/>
      <c r="M67" s="225"/>
    </row>
    <row r="68" spans="1:13" ht="11.25" customHeight="1">
      <c r="A68" s="341"/>
      <c r="B68" s="214"/>
      <c r="C68" s="215"/>
      <c r="D68" s="209"/>
      <c r="E68" s="220"/>
      <c r="F68" s="221"/>
      <c r="G68" s="209"/>
      <c r="H68" s="50" t="s">
        <v>71</v>
      </c>
      <c r="I68" s="17" t="s">
        <v>146</v>
      </c>
      <c r="J68" s="50" t="s">
        <v>71</v>
      </c>
      <c r="K68" s="18" t="s">
        <v>63</v>
      </c>
      <c r="L68" s="226"/>
      <c r="M68" s="227"/>
    </row>
    <row r="69" spans="1:13" ht="10.9" customHeight="1">
      <c r="A69" s="339">
        <v>11</v>
      </c>
      <c r="B69" s="210"/>
      <c r="C69" s="211"/>
      <c r="D69" s="207"/>
      <c r="E69" s="216"/>
      <c r="F69" s="217"/>
      <c r="G69" s="207"/>
      <c r="H69" s="48" t="s">
        <v>71</v>
      </c>
      <c r="I69" s="15" t="s">
        <v>4</v>
      </c>
      <c r="J69" s="48" t="s">
        <v>71</v>
      </c>
      <c r="K69" s="45" t="s">
        <v>5</v>
      </c>
      <c r="L69" s="222"/>
      <c r="M69" s="223"/>
    </row>
    <row r="70" spans="1:13" ht="10.9" customHeight="1">
      <c r="A70" s="340"/>
      <c r="B70" s="212"/>
      <c r="C70" s="213"/>
      <c r="D70" s="208"/>
      <c r="E70" s="218"/>
      <c r="F70" s="219"/>
      <c r="G70" s="208"/>
      <c r="H70" s="49" t="s">
        <v>71</v>
      </c>
      <c r="I70" s="16" t="s">
        <v>56</v>
      </c>
      <c r="J70" s="49" t="s">
        <v>71</v>
      </c>
      <c r="K70" s="47" t="s">
        <v>60</v>
      </c>
      <c r="L70" s="224"/>
      <c r="M70" s="225"/>
    </row>
    <row r="71" spans="1:13" ht="10.9" customHeight="1">
      <c r="A71" s="340"/>
      <c r="B71" s="212"/>
      <c r="C71" s="213"/>
      <c r="D71" s="208"/>
      <c r="E71" s="220"/>
      <c r="F71" s="221"/>
      <c r="G71" s="208"/>
      <c r="H71" s="49" t="s">
        <v>71</v>
      </c>
      <c r="I71" s="16" t="s">
        <v>41</v>
      </c>
      <c r="J71" s="49" t="s">
        <v>71</v>
      </c>
      <c r="K71" s="47" t="s">
        <v>59</v>
      </c>
      <c r="L71" s="224"/>
      <c r="M71" s="225"/>
    </row>
    <row r="72" spans="1:13" ht="10.9" customHeight="1">
      <c r="A72" s="340"/>
      <c r="B72" s="212"/>
      <c r="C72" s="213"/>
      <c r="D72" s="208"/>
      <c r="E72" s="216"/>
      <c r="F72" s="217"/>
      <c r="G72" s="208"/>
      <c r="H72" s="49" t="s">
        <v>71</v>
      </c>
      <c r="I72" s="16" t="s">
        <v>57</v>
      </c>
      <c r="J72" s="49" t="s">
        <v>71</v>
      </c>
      <c r="K72" s="47" t="s">
        <v>61</v>
      </c>
      <c r="L72" s="224"/>
      <c r="M72" s="225"/>
    </row>
    <row r="73" spans="1:13" ht="10.9" customHeight="1">
      <c r="A73" s="340"/>
      <c r="B73" s="212"/>
      <c r="C73" s="213"/>
      <c r="D73" s="208"/>
      <c r="E73" s="218"/>
      <c r="F73" s="219"/>
      <c r="G73" s="208"/>
      <c r="H73" s="49" t="s">
        <v>71</v>
      </c>
      <c r="I73" s="16" t="s">
        <v>58</v>
      </c>
      <c r="J73" s="49" t="s">
        <v>71</v>
      </c>
      <c r="K73" s="47" t="s">
        <v>62</v>
      </c>
      <c r="L73" s="224"/>
      <c r="M73" s="225"/>
    </row>
    <row r="74" spans="1:13" ht="10.9" customHeight="1">
      <c r="A74" s="341"/>
      <c r="B74" s="214"/>
      <c r="C74" s="215"/>
      <c r="D74" s="209"/>
      <c r="E74" s="220"/>
      <c r="F74" s="221"/>
      <c r="G74" s="209"/>
      <c r="H74" s="50" t="s">
        <v>71</v>
      </c>
      <c r="I74" s="17" t="s">
        <v>146</v>
      </c>
      <c r="J74" s="50" t="s">
        <v>71</v>
      </c>
      <c r="K74" s="18" t="s">
        <v>63</v>
      </c>
      <c r="L74" s="226"/>
      <c r="M74" s="227"/>
    </row>
    <row r="75" spans="1:13" ht="10.9" customHeight="1">
      <c r="A75" s="339">
        <v>12</v>
      </c>
      <c r="B75" s="210"/>
      <c r="C75" s="211"/>
      <c r="D75" s="207"/>
      <c r="E75" s="216"/>
      <c r="F75" s="217"/>
      <c r="G75" s="207"/>
      <c r="H75" s="48" t="s">
        <v>71</v>
      </c>
      <c r="I75" s="15" t="s">
        <v>4</v>
      </c>
      <c r="J75" s="48" t="s">
        <v>71</v>
      </c>
      <c r="K75" s="45" t="s">
        <v>5</v>
      </c>
      <c r="L75" s="222"/>
      <c r="M75" s="223"/>
    </row>
    <row r="76" spans="1:13" ht="10.9" customHeight="1">
      <c r="A76" s="340"/>
      <c r="B76" s="212"/>
      <c r="C76" s="213"/>
      <c r="D76" s="208"/>
      <c r="E76" s="218"/>
      <c r="F76" s="219"/>
      <c r="G76" s="208"/>
      <c r="H76" s="49" t="s">
        <v>71</v>
      </c>
      <c r="I76" s="16" t="s">
        <v>56</v>
      </c>
      <c r="J76" s="49" t="s">
        <v>71</v>
      </c>
      <c r="K76" s="47" t="s">
        <v>60</v>
      </c>
      <c r="L76" s="224"/>
      <c r="M76" s="225"/>
    </row>
    <row r="77" spans="1:13" ht="10.9" customHeight="1">
      <c r="A77" s="340"/>
      <c r="B77" s="212"/>
      <c r="C77" s="213"/>
      <c r="D77" s="208"/>
      <c r="E77" s="220"/>
      <c r="F77" s="221"/>
      <c r="G77" s="208"/>
      <c r="H77" s="49" t="s">
        <v>71</v>
      </c>
      <c r="I77" s="16" t="s">
        <v>41</v>
      </c>
      <c r="J77" s="49" t="s">
        <v>71</v>
      </c>
      <c r="K77" s="47" t="s">
        <v>59</v>
      </c>
      <c r="L77" s="224"/>
      <c r="M77" s="225"/>
    </row>
    <row r="78" spans="1:13" ht="10.9" customHeight="1">
      <c r="A78" s="340"/>
      <c r="B78" s="212"/>
      <c r="C78" s="213"/>
      <c r="D78" s="208"/>
      <c r="E78" s="216"/>
      <c r="F78" s="217"/>
      <c r="G78" s="208"/>
      <c r="H78" s="49" t="s">
        <v>71</v>
      </c>
      <c r="I78" s="16" t="s">
        <v>57</v>
      </c>
      <c r="J78" s="49" t="s">
        <v>71</v>
      </c>
      <c r="K78" s="47" t="s">
        <v>61</v>
      </c>
      <c r="L78" s="224"/>
      <c r="M78" s="225"/>
    </row>
    <row r="79" spans="1:13" ht="10.9" customHeight="1">
      <c r="A79" s="340"/>
      <c r="B79" s="212"/>
      <c r="C79" s="213"/>
      <c r="D79" s="208"/>
      <c r="E79" s="218"/>
      <c r="F79" s="219"/>
      <c r="G79" s="208"/>
      <c r="H79" s="49" t="s">
        <v>71</v>
      </c>
      <c r="I79" s="16" t="s">
        <v>58</v>
      </c>
      <c r="J79" s="49" t="s">
        <v>71</v>
      </c>
      <c r="K79" s="47" t="s">
        <v>62</v>
      </c>
      <c r="L79" s="224"/>
      <c r="M79" s="225"/>
    </row>
    <row r="80" spans="1:13" ht="10.9" customHeight="1">
      <c r="A80" s="341"/>
      <c r="B80" s="214"/>
      <c r="C80" s="215"/>
      <c r="D80" s="209"/>
      <c r="E80" s="220"/>
      <c r="F80" s="221"/>
      <c r="G80" s="209"/>
      <c r="H80" s="50" t="s">
        <v>71</v>
      </c>
      <c r="I80" s="17" t="s">
        <v>146</v>
      </c>
      <c r="J80" s="50" t="s">
        <v>71</v>
      </c>
      <c r="K80" s="18" t="s">
        <v>63</v>
      </c>
      <c r="L80" s="226"/>
      <c r="M80" s="227"/>
    </row>
    <row r="81" spans="1:13" ht="10.9" customHeight="1">
      <c r="A81" s="339">
        <v>13</v>
      </c>
      <c r="B81" s="210"/>
      <c r="C81" s="211"/>
      <c r="D81" s="207"/>
      <c r="E81" s="216"/>
      <c r="F81" s="217"/>
      <c r="G81" s="207"/>
      <c r="H81" s="48" t="s">
        <v>71</v>
      </c>
      <c r="I81" s="15" t="s">
        <v>4</v>
      </c>
      <c r="J81" s="48" t="s">
        <v>71</v>
      </c>
      <c r="K81" s="45" t="s">
        <v>5</v>
      </c>
      <c r="L81" s="222"/>
      <c r="M81" s="223"/>
    </row>
    <row r="82" spans="1:13" ht="10.9" customHeight="1">
      <c r="A82" s="340"/>
      <c r="B82" s="212"/>
      <c r="C82" s="213"/>
      <c r="D82" s="208"/>
      <c r="E82" s="218"/>
      <c r="F82" s="219"/>
      <c r="G82" s="208"/>
      <c r="H82" s="49" t="s">
        <v>71</v>
      </c>
      <c r="I82" s="16" t="s">
        <v>56</v>
      </c>
      <c r="J82" s="49" t="s">
        <v>71</v>
      </c>
      <c r="K82" s="47" t="s">
        <v>60</v>
      </c>
      <c r="L82" s="224"/>
      <c r="M82" s="225"/>
    </row>
    <row r="83" spans="1:13" ht="10.9" customHeight="1">
      <c r="A83" s="340"/>
      <c r="B83" s="212"/>
      <c r="C83" s="213"/>
      <c r="D83" s="208"/>
      <c r="E83" s="220"/>
      <c r="F83" s="221"/>
      <c r="G83" s="208"/>
      <c r="H83" s="49" t="s">
        <v>71</v>
      </c>
      <c r="I83" s="16" t="s">
        <v>41</v>
      </c>
      <c r="J83" s="49" t="s">
        <v>71</v>
      </c>
      <c r="K83" s="47" t="s">
        <v>59</v>
      </c>
      <c r="L83" s="224"/>
      <c r="M83" s="225"/>
    </row>
    <row r="84" spans="1:13" ht="10.9" customHeight="1">
      <c r="A84" s="340"/>
      <c r="B84" s="212"/>
      <c r="C84" s="213"/>
      <c r="D84" s="208"/>
      <c r="E84" s="216"/>
      <c r="F84" s="217"/>
      <c r="G84" s="208"/>
      <c r="H84" s="49" t="s">
        <v>71</v>
      </c>
      <c r="I84" s="16" t="s">
        <v>57</v>
      </c>
      <c r="J84" s="49" t="s">
        <v>71</v>
      </c>
      <c r="K84" s="47" t="s">
        <v>61</v>
      </c>
      <c r="L84" s="224"/>
      <c r="M84" s="225"/>
    </row>
    <row r="85" spans="1:13" ht="10.9" customHeight="1">
      <c r="A85" s="340"/>
      <c r="B85" s="212"/>
      <c r="C85" s="213"/>
      <c r="D85" s="208"/>
      <c r="E85" s="218"/>
      <c r="F85" s="219"/>
      <c r="G85" s="208"/>
      <c r="H85" s="49" t="s">
        <v>71</v>
      </c>
      <c r="I85" s="16" t="s">
        <v>58</v>
      </c>
      <c r="J85" s="49" t="s">
        <v>71</v>
      </c>
      <c r="K85" s="47" t="s">
        <v>62</v>
      </c>
      <c r="L85" s="224"/>
      <c r="M85" s="225"/>
    </row>
    <row r="86" spans="1:13" ht="10.9" customHeight="1">
      <c r="A86" s="341"/>
      <c r="B86" s="214"/>
      <c r="C86" s="215"/>
      <c r="D86" s="209"/>
      <c r="E86" s="220"/>
      <c r="F86" s="221"/>
      <c r="G86" s="209"/>
      <c r="H86" s="50" t="s">
        <v>71</v>
      </c>
      <c r="I86" s="17" t="s">
        <v>146</v>
      </c>
      <c r="J86" s="50" t="s">
        <v>71</v>
      </c>
      <c r="K86" s="18" t="s">
        <v>63</v>
      </c>
      <c r="L86" s="226"/>
      <c r="M86" s="227"/>
    </row>
    <row r="87" spans="1:13" ht="10.9" customHeight="1">
      <c r="A87" s="339">
        <v>14</v>
      </c>
      <c r="B87" s="210"/>
      <c r="C87" s="211"/>
      <c r="D87" s="207"/>
      <c r="E87" s="216"/>
      <c r="F87" s="217"/>
      <c r="G87" s="207"/>
      <c r="H87" s="48" t="s">
        <v>71</v>
      </c>
      <c r="I87" s="15" t="s">
        <v>4</v>
      </c>
      <c r="J87" s="48" t="s">
        <v>71</v>
      </c>
      <c r="K87" s="45" t="s">
        <v>5</v>
      </c>
      <c r="L87" s="222"/>
      <c r="M87" s="223"/>
    </row>
    <row r="88" spans="1:13" ht="10.9" customHeight="1">
      <c r="A88" s="340"/>
      <c r="B88" s="212"/>
      <c r="C88" s="213"/>
      <c r="D88" s="208"/>
      <c r="E88" s="218"/>
      <c r="F88" s="219"/>
      <c r="G88" s="208"/>
      <c r="H88" s="49" t="s">
        <v>71</v>
      </c>
      <c r="I88" s="16" t="s">
        <v>56</v>
      </c>
      <c r="J88" s="49" t="s">
        <v>71</v>
      </c>
      <c r="K88" s="47" t="s">
        <v>60</v>
      </c>
      <c r="L88" s="224"/>
      <c r="M88" s="225"/>
    </row>
    <row r="89" spans="1:13" ht="10.9" customHeight="1">
      <c r="A89" s="340"/>
      <c r="B89" s="212"/>
      <c r="C89" s="213"/>
      <c r="D89" s="208"/>
      <c r="E89" s="220"/>
      <c r="F89" s="221"/>
      <c r="G89" s="208"/>
      <c r="H89" s="49" t="s">
        <v>71</v>
      </c>
      <c r="I89" s="16" t="s">
        <v>41</v>
      </c>
      <c r="J89" s="49" t="s">
        <v>71</v>
      </c>
      <c r="K89" s="47" t="s">
        <v>59</v>
      </c>
      <c r="L89" s="224"/>
      <c r="M89" s="225"/>
    </row>
    <row r="90" spans="1:13" ht="10.9" customHeight="1">
      <c r="A90" s="340"/>
      <c r="B90" s="212"/>
      <c r="C90" s="213"/>
      <c r="D90" s="208"/>
      <c r="E90" s="216"/>
      <c r="F90" s="217"/>
      <c r="G90" s="208"/>
      <c r="H90" s="49" t="s">
        <v>71</v>
      </c>
      <c r="I90" s="16" t="s">
        <v>57</v>
      </c>
      <c r="J90" s="49" t="s">
        <v>71</v>
      </c>
      <c r="K90" s="47" t="s">
        <v>61</v>
      </c>
      <c r="L90" s="224"/>
      <c r="M90" s="225"/>
    </row>
    <row r="91" spans="1:13" ht="10.9" customHeight="1">
      <c r="A91" s="340"/>
      <c r="B91" s="212"/>
      <c r="C91" s="213"/>
      <c r="D91" s="208"/>
      <c r="E91" s="218"/>
      <c r="F91" s="219"/>
      <c r="G91" s="208"/>
      <c r="H91" s="49" t="s">
        <v>71</v>
      </c>
      <c r="I91" s="16" t="s">
        <v>58</v>
      </c>
      <c r="J91" s="49" t="s">
        <v>71</v>
      </c>
      <c r="K91" s="47" t="s">
        <v>62</v>
      </c>
      <c r="L91" s="224"/>
      <c r="M91" s="225"/>
    </row>
    <row r="92" spans="1:13" ht="10.9" customHeight="1">
      <c r="A92" s="341"/>
      <c r="B92" s="214"/>
      <c r="C92" s="215"/>
      <c r="D92" s="209"/>
      <c r="E92" s="220"/>
      <c r="F92" s="221"/>
      <c r="G92" s="209"/>
      <c r="H92" s="50" t="s">
        <v>71</v>
      </c>
      <c r="I92" s="17" t="s">
        <v>146</v>
      </c>
      <c r="J92" s="50" t="s">
        <v>71</v>
      </c>
      <c r="K92" s="18" t="s">
        <v>63</v>
      </c>
      <c r="L92" s="226"/>
      <c r="M92" s="227"/>
    </row>
    <row r="93" spans="1:13" ht="10.9" customHeight="1">
      <c r="A93" s="339">
        <v>15</v>
      </c>
      <c r="B93" s="210"/>
      <c r="C93" s="211"/>
      <c r="D93" s="207"/>
      <c r="E93" s="216"/>
      <c r="F93" s="217"/>
      <c r="G93" s="207"/>
      <c r="H93" s="48" t="s">
        <v>71</v>
      </c>
      <c r="I93" s="15" t="s">
        <v>4</v>
      </c>
      <c r="J93" s="48" t="s">
        <v>71</v>
      </c>
      <c r="K93" s="45" t="s">
        <v>5</v>
      </c>
      <c r="L93" s="222"/>
      <c r="M93" s="223"/>
    </row>
    <row r="94" spans="1:13" ht="10.9" customHeight="1">
      <c r="A94" s="340"/>
      <c r="B94" s="212"/>
      <c r="C94" s="213"/>
      <c r="D94" s="208"/>
      <c r="E94" s="218"/>
      <c r="F94" s="219"/>
      <c r="G94" s="208"/>
      <c r="H94" s="49" t="s">
        <v>71</v>
      </c>
      <c r="I94" s="16" t="s">
        <v>56</v>
      </c>
      <c r="J94" s="49" t="s">
        <v>71</v>
      </c>
      <c r="K94" s="47" t="s">
        <v>60</v>
      </c>
      <c r="L94" s="224"/>
      <c r="M94" s="225"/>
    </row>
    <row r="95" spans="1:13" ht="10.9" customHeight="1">
      <c r="A95" s="340"/>
      <c r="B95" s="212"/>
      <c r="C95" s="213"/>
      <c r="D95" s="208"/>
      <c r="E95" s="220"/>
      <c r="F95" s="221"/>
      <c r="G95" s="208"/>
      <c r="H95" s="49" t="s">
        <v>71</v>
      </c>
      <c r="I95" s="16" t="s">
        <v>41</v>
      </c>
      <c r="J95" s="49" t="s">
        <v>71</v>
      </c>
      <c r="K95" s="47" t="s">
        <v>59</v>
      </c>
      <c r="L95" s="224"/>
      <c r="M95" s="225"/>
    </row>
    <row r="96" spans="1:13" ht="10.9" customHeight="1">
      <c r="A96" s="340"/>
      <c r="B96" s="212"/>
      <c r="C96" s="213"/>
      <c r="D96" s="208"/>
      <c r="E96" s="216"/>
      <c r="F96" s="217"/>
      <c r="G96" s="208"/>
      <c r="H96" s="49" t="s">
        <v>71</v>
      </c>
      <c r="I96" s="16" t="s">
        <v>57</v>
      </c>
      <c r="J96" s="49" t="s">
        <v>71</v>
      </c>
      <c r="K96" s="47" t="s">
        <v>61</v>
      </c>
      <c r="L96" s="224"/>
      <c r="M96" s="225"/>
    </row>
    <row r="97" spans="1:13" ht="10.9" customHeight="1">
      <c r="A97" s="340"/>
      <c r="B97" s="212"/>
      <c r="C97" s="213"/>
      <c r="D97" s="208"/>
      <c r="E97" s="218"/>
      <c r="F97" s="219"/>
      <c r="G97" s="208"/>
      <c r="H97" s="49" t="s">
        <v>71</v>
      </c>
      <c r="I97" s="16" t="s">
        <v>58</v>
      </c>
      <c r="J97" s="49" t="s">
        <v>71</v>
      </c>
      <c r="K97" s="47" t="s">
        <v>62</v>
      </c>
      <c r="L97" s="224"/>
      <c r="M97" s="225"/>
    </row>
    <row r="98" spans="1:13" ht="10.9" customHeight="1">
      <c r="A98" s="341"/>
      <c r="B98" s="214"/>
      <c r="C98" s="215"/>
      <c r="D98" s="209"/>
      <c r="E98" s="220"/>
      <c r="F98" s="221"/>
      <c r="G98" s="209"/>
      <c r="H98" s="50" t="s">
        <v>71</v>
      </c>
      <c r="I98" s="17" t="s">
        <v>146</v>
      </c>
      <c r="J98" s="50" t="s">
        <v>71</v>
      </c>
      <c r="K98" s="18" t="s">
        <v>63</v>
      </c>
      <c r="L98" s="226"/>
      <c r="M98" s="227"/>
    </row>
    <row r="99" spans="1:13" ht="10.9" customHeight="1">
      <c r="A99" s="339">
        <v>16</v>
      </c>
      <c r="B99" s="210"/>
      <c r="C99" s="211"/>
      <c r="D99" s="207"/>
      <c r="E99" s="216"/>
      <c r="F99" s="217"/>
      <c r="G99" s="207"/>
      <c r="H99" s="48" t="s">
        <v>71</v>
      </c>
      <c r="I99" s="15" t="s">
        <v>4</v>
      </c>
      <c r="J99" s="48" t="s">
        <v>71</v>
      </c>
      <c r="K99" s="45" t="s">
        <v>5</v>
      </c>
      <c r="L99" s="222"/>
      <c r="M99" s="223"/>
    </row>
    <row r="100" spans="1:13" ht="10.9" customHeight="1">
      <c r="A100" s="340"/>
      <c r="B100" s="212"/>
      <c r="C100" s="213"/>
      <c r="D100" s="208"/>
      <c r="E100" s="218"/>
      <c r="F100" s="219"/>
      <c r="G100" s="208"/>
      <c r="H100" s="49" t="s">
        <v>71</v>
      </c>
      <c r="I100" s="16" t="s">
        <v>56</v>
      </c>
      <c r="J100" s="49" t="s">
        <v>71</v>
      </c>
      <c r="K100" s="47" t="s">
        <v>60</v>
      </c>
      <c r="L100" s="224"/>
      <c r="M100" s="225"/>
    </row>
    <row r="101" spans="1:13" ht="10.9" customHeight="1">
      <c r="A101" s="340"/>
      <c r="B101" s="212"/>
      <c r="C101" s="213"/>
      <c r="D101" s="208"/>
      <c r="E101" s="220"/>
      <c r="F101" s="221"/>
      <c r="G101" s="208"/>
      <c r="H101" s="49" t="s">
        <v>71</v>
      </c>
      <c r="I101" s="16" t="s">
        <v>41</v>
      </c>
      <c r="J101" s="49" t="s">
        <v>71</v>
      </c>
      <c r="K101" s="47" t="s">
        <v>59</v>
      </c>
      <c r="L101" s="224"/>
      <c r="M101" s="225"/>
    </row>
    <row r="102" spans="1:13" ht="10.9" customHeight="1">
      <c r="A102" s="340"/>
      <c r="B102" s="212"/>
      <c r="C102" s="213"/>
      <c r="D102" s="208"/>
      <c r="E102" s="216"/>
      <c r="F102" s="217"/>
      <c r="G102" s="208"/>
      <c r="H102" s="49" t="s">
        <v>71</v>
      </c>
      <c r="I102" s="16" t="s">
        <v>57</v>
      </c>
      <c r="J102" s="49" t="s">
        <v>71</v>
      </c>
      <c r="K102" s="47" t="s">
        <v>61</v>
      </c>
      <c r="L102" s="224"/>
      <c r="M102" s="225"/>
    </row>
    <row r="103" spans="1:13" ht="10.9" customHeight="1">
      <c r="A103" s="340"/>
      <c r="B103" s="212"/>
      <c r="C103" s="213"/>
      <c r="D103" s="208"/>
      <c r="E103" s="218"/>
      <c r="F103" s="219"/>
      <c r="G103" s="208"/>
      <c r="H103" s="49" t="s">
        <v>71</v>
      </c>
      <c r="I103" s="16" t="s">
        <v>58</v>
      </c>
      <c r="J103" s="49" t="s">
        <v>71</v>
      </c>
      <c r="K103" s="47" t="s">
        <v>62</v>
      </c>
      <c r="L103" s="224"/>
      <c r="M103" s="225"/>
    </row>
    <row r="104" spans="1:13" ht="10.9" customHeight="1">
      <c r="A104" s="341"/>
      <c r="B104" s="214"/>
      <c r="C104" s="215"/>
      <c r="D104" s="209"/>
      <c r="E104" s="220"/>
      <c r="F104" s="221"/>
      <c r="G104" s="209"/>
      <c r="H104" s="50" t="s">
        <v>71</v>
      </c>
      <c r="I104" s="17" t="s">
        <v>146</v>
      </c>
      <c r="J104" s="50" t="s">
        <v>71</v>
      </c>
      <c r="K104" s="18" t="s">
        <v>63</v>
      </c>
      <c r="L104" s="226"/>
      <c r="M104" s="227"/>
    </row>
    <row r="105" spans="1:13" ht="10.9" customHeight="1">
      <c r="A105" s="339">
        <v>17</v>
      </c>
      <c r="B105" s="210"/>
      <c r="C105" s="211"/>
      <c r="D105" s="207"/>
      <c r="E105" s="216"/>
      <c r="F105" s="217"/>
      <c r="G105" s="207"/>
      <c r="H105" s="48" t="s">
        <v>71</v>
      </c>
      <c r="I105" s="15" t="s">
        <v>4</v>
      </c>
      <c r="J105" s="48" t="s">
        <v>71</v>
      </c>
      <c r="K105" s="45" t="s">
        <v>5</v>
      </c>
      <c r="L105" s="222"/>
      <c r="M105" s="223"/>
    </row>
    <row r="106" spans="1:13" ht="10.9" customHeight="1">
      <c r="A106" s="340"/>
      <c r="B106" s="212"/>
      <c r="C106" s="213"/>
      <c r="D106" s="208"/>
      <c r="E106" s="218"/>
      <c r="F106" s="219"/>
      <c r="G106" s="208"/>
      <c r="H106" s="49" t="s">
        <v>71</v>
      </c>
      <c r="I106" s="16" t="s">
        <v>56</v>
      </c>
      <c r="J106" s="49" t="s">
        <v>71</v>
      </c>
      <c r="K106" s="47" t="s">
        <v>60</v>
      </c>
      <c r="L106" s="224"/>
      <c r="M106" s="225"/>
    </row>
    <row r="107" spans="1:13" ht="10.9" customHeight="1">
      <c r="A107" s="340"/>
      <c r="B107" s="212"/>
      <c r="C107" s="213"/>
      <c r="D107" s="208"/>
      <c r="E107" s="220"/>
      <c r="F107" s="221"/>
      <c r="G107" s="208"/>
      <c r="H107" s="49" t="s">
        <v>71</v>
      </c>
      <c r="I107" s="16" t="s">
        <v>41</v>
      </c>
      <c r="J107" s="49" t="s">
        <v>71</v>
      </c>
      <c r="K107" s="47" t="s">
        <v>59</v>
      </c>
      <c r="L107" s="224"/>
      <c r="M107" s="225"/>
    </row>
    <row r="108" spans="1:13" ht="10.9" customHeight="1">
      <c r="A108" s="340"/>
      <c r="B108" s="212"/>
      <c r="C108" s="213"/>
      <c r="D108" s="208"/>
      <c r="E108" s="216"/>
      <c r="F108" s="217"/>
      <c r="G108" s="208"/>
      <c r="H108" s="49" t="s">
        <v>71</v>
      </c>
      <c r="I108" s="16" t="s">
        <v>57</v>
      </c>
      <c r="J108" s="49" t="s">
        <v>71</v>
      </c>
      <c r="K108" s="47" t="s">
        <v>61</v>
      </c>
      <c r="L108" s="224"/>
      <c r="M108" s="225"/>
    </row>
    <row r="109" spans="1:13" ht="10.9" customHeight="1">
      <c r="A109" s="340"/>
      <c r="B109" s="212"/>
      <c r="C109" s="213"/>
      <c r="D109" s="208"/>
      <c r="E109" s="218"/>
      <c r="F109" s="219"/>
      <c r="G109" s="208"/>
      <c r="H109" s="49" t="s">
        <v>71</v>
      </c>
      <c r="I109" s="16" t="s">
        <v>58</v>
      </c>
      <c r="J109" s="49" t="s">
        <v>71</v>
      </c>
      <c r="K109" s="47" t="s">
        <v>62</v>
      </c>
      <c r="L109" s="224"/>
      <c r="M109" s="225"/>
    </row>
    <row r="110" spans="1:13" ht="10.9" customHeight="1">
      <c r="A110" s="341"/>
      <c r="B110" s="214"/>
      <c r="C110" s="215"/>
      <c r="D110" s="209"/>
      <c r="E110" s="220"/>
      <c r="F110" s="221"/>
      <c r="G110" s="209"/>
      <c r="H110" s="50" t="s">
        <v>71</v>
      </c>
      <c r="I110" s="17" t="s">
        <v>146</v>
      </c>
      <c r="J110" s="50" t="s">
        <v>71</v>
      </c>
      <c r="K110" s="18" t="s">
        <v>63</v>
      </c>
      <c r="L110" s="226"/>
      <c r="M110" s="227"/>
    </row>
    <row r="111" spans="1:13" ht="10.9" customHeight="1">
      <c r="A111" s="339">
        <v>18</v>
      </c>
      <c r="B111" s="210"/>
      <c r="C111" s="211"/>
      <c r="D111" s="207"/>
      <c r="E111" s="216"/>
      <c r="F111" s="217"/>
      <c r="G111" s="207"/>
      <c r="H111" s="48" t="s">
        <v>71</v>
      </c>
      <c r="I111" s="15" t="s">
        <v>4</v>
      </c>
      <c r="J111" s="48" t="s">
        <v>71</v>
      </c>
      <c r="K111" s="45" t="s">
        <v>5</v>
      </c>
      <c r="L111" s="222"/>
      <c r="M111" s="223"/>
    </row>
    <row r="112" spans="1:13" ht="10.9" customHeight="1">
      <c r="A112" s="340"/>
      <c r="B112" s="212"/>
      <c r="C112" s="213"/>
      <c r="D112" s="208"/>
      <c r="E112" s="218"/>
      <c r="F112" s="219"/>
      <c r="G112" s="208"/>
      <c r="H112" s="49" t="s">
        <v>71</v>
      </c>
      <c r="I112" s="16" t="s">
        <v>56</v>
      </c>
      <c r="J112" s="49" t="s">
        <v>71</v>
      </c>
      <c r="K112" s="47" t="s">
        <v>60</v>
      </c>
      <c r="L112" s="224"/>
      <c r="M112" s="225"/>
    </row>
    <row r="113" spans="1:13" ht="10.9" customHeight="1">
      <c r="A113" s="340"/>
      <c r="B113" s="212"/>
      <c r="C113" s="213"/>
      <c r="D113" s="208"/>
      <c r="E113" s="220"/>
      <c r="F113" s="221"/>
      <c r="G113" s="208"/>
      <c r="H113" s="49" t="s">
        <v>71</v>
      </c>
      <c r="I113" s="16" t="s">
        <v>41</v>
      </c>
      <c r="J113" s="49" t="s">
        <v>71</v>
      </c>
      <c r="K113" s="47" t="s">
        <v>59</v>
      </c>
      <c r="L113" s="224"/>
      <c r="M113" s="225"/>
    </row>
    <row r="114" spans="1:13" ht="10.9" customHeight="1">
      <c r="A114" s="340"/>
      <c r="B114" s="212"/>
      <c r="C114" s="213"/>
      <c r="D114" s="208"/>
      <c r="E114" s="216"/>
      <c r="F114" s="217"/>
      <c r="G114" s="208"/>
      <c r="H114" s="49" t="s">
        <v>71</v>
      </c>
      <c r="I114" s="16" t="s">
        <v>57</v>
      </c>
      <c r="J114" s="49" t="s">
        <v>71</v>
      </c>
      <c r="K114" s="47" t="s">
        <v>61</v>
      </c>
      <c r="L114" s="224"/>
      <c r="M114" s="225"/>
    </row>
    <row r="115" spans="1:13" ht="10.9" customHeight="1">
      <c r="A115" s="340"/>
      <c r="B115" s="212"/>
      <c r="C115" s="213"/>
      <c r="D115" s="208"/>
      <c r="E115" s="218"/>
      <c r="F115" s="219"/>
      <c r="G115" s="208"/>
      <c r="H115" s="49" t="s">
        <v>71</v>
      </c>
      <c r="I115" s="16" t="s">
        <v>58</v>
      </c>
      <c r="J115" s="49" t="s">
        <v>71</v>
      </c>
      <c r="K115" s="47" t="s">
        <v>62</v>
      </c>
      <c r="L115" s="224"/>
      <c r="M115" s="225"/>
    </row>
    <row r="116" spans="1:13" ht="10.9" customHeight="1">
      <c r="A116" s="341"/>
      <c r="B116" s="214"/>
      <c r="C116" s="215"/>
      <c r="D116" s="209"/>
      <c r="E116" s="220"/>
      <c r="F116" s="221"/>
      <c r="G116" s="209"/>
      <c r="H116" s="50" t="s">
        <v>71</v>
      </c>
      <c r="I116" s="17" t="s">
        <v>146</v>
      </c>
      <c r="J116" s="50" t="s">
        <v>71</v>
      </c>
      <c r="K116" s="18" t="s">
        <v>63</v>
      </c>
      <c r="L116" s="226"/>
      <c r="M116" s="227"/>
    </row>
    <row r="117" spans="1:13" ht="10.9" customHeight="1">
      <c r="A117" s="339">
        <v>19</v>
      </c>
      <c r="B117" s="210"/>
      <c r="C117" s="211"/>
      <c r="D117" s="207"/>
      <c r="E117" s="216"/>
      <c r="F117" s="217"/>
      <c r="G117" s="207"/>
      <c r="H117" s="48" t="s">
        <v>71</v>
      </c>
      <c r="I117" s="15" t="s">
        <v>4</v>
      </c>
      <c r="J117" s="48" t="s">
        <v>71</v>
      </c>
      <c r="K117" s="45" t="s">
        <v>5</v>
      </c>
      <c r="L117" s="222"/>
      <c r="M117" s="223"/>
    </row>
    <row r="118" spans="1:13" ht="10.9" customHeight="1">
      <c r="A118" s="340"/>
      <c r="B118" s="212"/>
      <c r="C118" s="213"/>
      <c r="D118" s="208"/>
      <c r="E118" s="218"/>
      <c r="F118" s="219"/>
      <c r="G118" s="208"/>
      <c r="H118" s="49" t="s">
        <v>71</v>
      </c>
      <c r="I118" s="16" t="s">
        <v>56</v>
      </c>
      <c r="J118" s="49" t="s">
        <v>71</v>
      </c>
      <c r="K118" s="47" t="s">
        <v>60</v>
      </c>
      <c r="L118" s="224"/>
      <c r="M118" s="225"/>
    </row>
    <row r="119" spans="1:13" ht="10.9" customHeight="1">
      <c r="A119" s="340"/>
      <c r="B119" s="212"/>
      <c r="C119" s="213"/>
      <c r="D119" s="208"/>
      <c r="E119" s="220"/>
      <c r="F119" s="221"/>
      <c r="G119" s="208"/>
      <c r="H119" s="49" t="s">
        <v>71</v>
      </c>
      <c r="I119" s="16" t="s">
        <v>41</v>
      </c>
      <c r="J119" s="49" t="s">
        <v>71</v>
      </c>
      <c r="K119" s="47" t="s">
        <v>59</v>
      </c>
      <c r="L119" s="224"/>
      <c r="M119" s="225"/>
    </row>
    <row r="120" spans="1:13" ht="10.9" customHeight="1">
      <c r="A120" s="340"/>
      <c r="B120" s="212"/>
      <c r="C120" s="213"/>
      <c r="D120" s="208"/>
      <c r="E120" s="216"/>
      <c r="F120" s="217"/>
      <c r="G120" s="208"/>
      <c r="H120" s="49" t="s">
        <v>71</v>
      </c>
      <c r="I120" s="16" t="s">
        <v>57</v>
      </c>
      <c r="J120" s="49" t="s">
        <v>71</v>
      </c>
      <c r="K120" s="47" t="s">
        <v>61</v>
      </c>
      <c r="L120" s="224"/>
      <c r="M120" s="225"/>
    </row>
    <row r="121" spans="1:13" ht="10.9" customHeight="1">
      <c r="A121" s="340"/>
      <c r="B121" s="212"/>
      <c r="C121" s="213"/>
      <c r="D121" s="208"/>
      <c r="E121" s="218"/>
      <c r="F121" s="219"/>
      <c r="G121" s="208"/>
      <c r="H121" s="49" t="s">
        <v>71</v>
      </c>
      <c r="I121" s="16" t="s">
        <v>58</v>
      </c>
      <c r="J121" s="49" t="s">
        <v>71</v>
      </c>
      <c r="K121" s="47" t="s">
        <v>62</v>
      </c>
      <c r="L121" s="224"/>
      <c r="M121" s="225"/>
    </row>
    <row r="122" spans="1:13" ht="10.9" customHeight="1">
      <c r="A122" s="341"/>
      <c r="B122" s="214"/>
      <c r="C122" s="215"/>
      <c r="D122" s="209"/>
      <c r="E122" s="220"/>
      <c r="F122" s="221"/>
      <c r="G122" s="209"/>
      <c r="H122" s="50" t="s">
        <v>71</v>
      </c>
      <c r="I122" s="17" t="s">
        <v>146</v>
      </c>
      <c r="J122" s="50" t="s">
        <v>71</v>
      </c>
      <c r="K122" s="18" t="s">
        <v>63</v>
      </c>
      <c r="L122" s="226"/>
      <c r="M122" s="227"/>
    </row>
    <row r="123" spans="1:13" ht="10.9" customHeight="1">
      <c r="A123" s="339">
        <v>20</v>
      </c>
      <c r="B123" s="210"/>
      <c r="C123" s="211"/>
      <c r="D123" s="207"/>
      <c r="E123" s="216"/>
      <c r="F123" s="217"/>
      <c r="G123" s="207"/>
      <c r="H123" s="48" t="s">
        <v>71</v>
      </c>
      <c r="I123" s="15" t="s">
        <v>4</v>
      </c>
      <c r="J123" s="48" t="s">
        <v>71</v>
      </c>
      <c r="K123" s="45" t="s">
        <v>5</v>
      </c>
      <c r="L123" s="222"/>
      <c r="M123" s="223"/>
    </row>
    <row r="124" spans="1:13" ht="10.9" customHeight="1">
      <c r="A124" s="340"/>
      <c r="B124" s="212"/>
      <c r="C124" s="213"/>
      <c r="D124" s="208"/>
      <c r="E124" s="218"/>
      <c r="F124" s="219"/>
      <c r="G124" s="208"/>
      <c r="H124" s="49" t="s">
        <v>71</v>
      </c>
      <c r="I124" s="16" t="s">
        <v>56</v>
      </c>
      <c r="J124" s="49" t="s">
        <v>71</v>
      </c>
      <c r="K124" s="47" t="s">
        <v>60</v>
      </c>
      <c r="L124" s="224"/>
      <c r="M124" s="225"/>
    </row>
    <row r="125" spans="1:13" ht="10.9" customHeight="1">
      <c r="A125" s="340"/>
      <c r="B125" s="212"/>
      <c r="C125" s="213"/>
      <c r="D125" s="208"/>
      <c r="E125" s="220"/>
      <c r="F125" s="221"/>
      <c r="G125" s="208"/>
      <c r="H125" s="49" t="s">
        <v>71</v>
      </c>
      <c r="I125" s="16" t="s">
        <v>41</v>
      </c>
      <c r="J125" s="49" t="s">
        <v>71</v>
      </c>
      <c r="K125" s="47" t="s">
        <v>59</v>
      </c>
      <c r="L125" s="224"/>
      <c r="M125" s="225"/>
    </row>
    <row r="126" spans="1:13" ht="10.9" customHeight="1">
      <c r="A126" s="340"/>
      <c r="B126" s="212"/>
      <c r="C126" s="213"/>
      <c r="D126" s="208"/>
      <c r="E126" s="216"/>
      <c r="F126" s="217"/>
      <c r="G126" s="208"/>
      <c r="H126" s="49" t="s">
        <v>71</v>
      </c>
      <c r="I126" s="16" t="s">
        <v>57</v>
      </c>
      <c r="J126" s="49" t="s">
        <v>71</v>
      </c>
      <c r="K126" s="47" t="s">
        <v>61</v>
      </c>
      <c r="L126" s="224"/>
      <c r="M126" s="225"/>
    </row>
    <row r="127" spans="1:13" ht="10.9" customHeight="1">
      <c r="A127" s="340"/>
      <c r="B127" s="212"/>
      <c r="C127" s="213"/>
      <c r="D127" s="208"/>
      <c r="E127" s="218"/>
      <c r="F127" s="219"/>
      <c r="G127" s="208"/>
      <c r="H127" s="49" t="s">
        <v>71</v>
      </c>
      <c r="I127" s="16" t="s">
        <v>58</v>
      </c>
      <c r="J127" s="49" t="s">
        <v>71</v>
      </c>
      <c r="K127" s="47" t="s">
        <v>62</v>
      </c>
      <c r="L127" s="224"/>
      <c r="M127" s="225"/>
    </row>
    <row r="128" spans="1:13" ht="10.9" customHeight="1">
      <c r="A128" s="341"/>
      <c r="B128" s="214"/>
      <c r="C128" s="215"/>
      <c r="D128" s="209"/>
      <c r="E128" s="220"/>
      <c r="F128" s="221"/>
      <c r="G128" s="209"/>
      <c r="H128" s="50" t="s">
        <v>71</v>
      </c>
      <c r="I128" s="17" t="s">
        <v>146</v>
      </c>
      <c r="J128" s="50" t="s">
        <v>71</v>
      </c>
      <c r="K128" s="18" t="s">
        <v>63</v>
      </c>
      <c r="L128" s="226"/>
      <c r="M128" s="227"/>
    </row>
    <row r="129" spans="1:13" ht="10.9" customHeight="1">
      <c r="A129" s="339">
        <v>21</v>
      </c>
      <c r="B129" s="210"/>
      <c r="C129" s="211"/>
      <c r="D129" s="207"/>
      <c r="E129" s="216"/>
      <c r="F129" s="217"/>
      <c r="G129" s="207"/>
      <c r="H129" s="48" t="s">
        <v>71</v>
      </c>
      <c r="I129" s="15" t="s">
        <v>4</v>
      </c>
      <c r="J129" s="48" t="s">
        <v>71</v>
      </c>
      <c r="K129" s="45" t="s">
        <v>5</v>
      </c>
      <c r="L129" s="222"/>
      <c r="M129" s="223"/>
    </row>
    <row r="130" spans="1:13" ht="10.9" customHeight="1">
      <c r="A130" s="340"/>
      <c r="B130" s="212"/>
      <c r="C130" s="213"/>
      <c r="D130" s="208"/>
      <c r="E130" s="218"/>
      <c r="F130" s="219"/>
      <c r="G130" s="208"/>
      <c r="H130" s="49" t="s">
        <v>71</v>
      </c>
      <c r="I130" s="16" t="s">
        <v>56</v>
      </c>
      <c r="J130" s="49" t="s">
        <v>71</v>
      </c>
      <c r="K130" s="47" t="s">
        <v>60</v>
      </c>
      <c r="L130" s="224"/>
      <c r="M130" s="225"/>
    </row>
    <row r="131" spans="1:13" ht="10.9" customHeight="1">
      <c r="A131" s="340"/>
      <c r="B131" s="212"/>
      <c r="C131" s="213"/>
      <c r="D131" s="208"/>
      <c r="E131" s="220"/>
      <c r="F131" s="221"/>
      <c r="G131" s="208"/>
      <c r="H131" s="49" t="s">
        <v>71</v>
      </c>
      <c r="I131" s="16" t="s">
        <v>41</v>
      </c>
      <c r="J131" s="49" t="s">
        <v>71</v>
      </c>
      <c r="K131" s="47" t="s">
        <v>59</v>
      </c>
      <c r="L131" s="224"/>
      <c r="M131" s="225"/>
    </row>
    <row r="132" spans="1:13" ht="10.9" customHeight="1">
      <c r="A132" s="340"/>
      <c r="B132" s="212"/>
      <c r="C132" s="213"/>
      <c r="D132" s="208"/>
      <c r="E132" s="216"/>
      <c r="F132" s="217"/>
      <c r="G132" s="208"/>
      <c r="H132" s="49" t="s">
        <v>71</v>
      </c>
      <c r="I132" s="16" t="s">
        <v>57</v>
      </c>
      <c r="J132" s="49" t="s">
        <v>71</v>
      </c>
      <c r="K132" s="47" t="s">
        <v>61</v>
      </c>
      <c r="L132" s="224"/>
      <c r="M132" s="225"/>
    </row>
    <row r="133" spans="1:13" ht="10.9" customHeight="1">
      <c r="A133" s="340"/>
      <c r="B133" s="212"/>
      <c r="C133" s="213"/>
      <c r="D133" s="208"/>
      <c r="E133" s="218"/>
      <c r="F133" s="219"/>
      <c r="G133" s="208"/>
      <c r="H133" s="49" t="s">
        <v>71</v>
      </c>
      <c r="I133" s="16" t="s">
        <v>58</v>
      </c>
      <c r="J133" s="49" t="s">
        <v>71</v>
      </c>
      <c r="K133" s="47" t="s">
        <v>62</v>
      </c>
      <c r="L133" s="224"/>
      <c r="M133" s="225"/>
    </row>
    <row r="134" spans="1:13" ht="10.9" customHeight="1">
      <c r="A134" s="341"/>
      <c r="B134" s="214"/>
      <c r="C134" s="215"/>
      <c r="D134" s="209"/>
      <c r="E134" s="220"/>
      <c r="F134" s="221"/>
      <c r="G134" s="209"/>
      <c r="H134" s="50" t="s">
        <v>71</v>
      </c>
      <c r="I134" s="17" t="s">
        <v>146</v>
      </c>
      <c r="J134" s="50" t="s">
        <v>71</v>
      </c>
      <c r="K134" s="18" t="s">
        <v>63</v>
      </c>
      <c r="L134" s="226"/>
      <c r="M134" s="227"/>
    </row>
    <row r="135" spans="1:13" ht="10.199999999999999" customHeight="1">
      <c r="A135" s="339">
        <v>22</v>
      </c>
      <c r="B135" s="210"/>
      <c r="C135" s="211"/>
      <c r="D135" s="207"/>
      <c r="E135" s="216"/>
      <c r="F135" s="217"/>
      <c r="G135" s="207"/>
      <c r="H135" s="48" t="s">
        <v>71</v>
      </c>
      <c r="I135" s="15" t="s">
        <v>4</v>
      </c>
      <c r="J135" s="48" t="s">
        <v>71</v>
      </c>
      <c r="K135" s="45" t="s">
        <v>5</v>
      </c>
      <c r="L135" s="222"/>
      <c r="M135" s="223"/>
    </row>
    <row r="136" spans="1:13" ht="10.199999999999999" customHeight="1">
      <c r="A136" s="340"/>
      <c r="B136" s="212"/>
      <c r="C136" s="213"/>
      <c r="D136" s="208"/>
      <c r="E136" s="218"/>
      <c r="F136" s="219"/>
      <c r="G136" s="208"/>
      <c r="H136" s="49" t="s">
        <v>71</v>
      </c>
      <c r="I136" s="16" t="s">
        <v>56</v>
      </c>
      <c r="J136" s="49" t="s">
        <v>71</v>
      </c>
      <c r="K136" s="47" t="s">
        <v>60</v>
      </c>
      <c r="L136" s="224"/>
      <c r="M136" s="225"/>
    </row>
    <row r="137" spans="1:13" ht="10.199999999999999" customHeight="1">
      <c r="A137" s="340"/>
      <c r="B137" s="212"/>
      <c r="C137" s="213"/>
      <c r="D137" s="208"/>
      <c r="E137" s="220"/>
      <c r="F137" s="221"/>
      <c r="G137" s="208"/>
      <c r="H137" s="49" t="s">
        <v>71</v>
      </c>
      <c r="I137" s="16" t="s">
        <v>41</v>
      </c>
      <c r="J137" s="49" t="s">
        <v>71</v>
      </c>
      <c r="K137" s="47" t="s">
        <v>59</v>
      </c>
      <c r="L137" s="224"/>
      <c r="M137" s="225"/>
    </row>
    <row r="138" spans="1:13" ht="10.199999999999999" customHeight="1">
      <c r="A138" s="340"/>
      <c r="B138" s="212"/>
      <c r="C138" s="213"/>
      <c r="D138" s="208"/>
      <c r="E138" s="216"/>
      <c r="F138" s="217"/>
      <c r="G138" s="208"/>
      <c r="H138" s="49" t="s">
        <v>71</v>
      </c>
      <c r="I138" s="16" t="s">
        <v>57</v>
      </c>
      <c r="J138" s="49" t="s">
        <v>71</v>
      </c>
      <c r="K138" s="47" t="s">
        <v>61</v>
      </c>
      <c r="L138" s="224"/>
      <c r="M138" s="225"/>
    </row>
    <row r="139" spans="1:13" ht="10.199999999999999" customHeight="1">
      <c r="A139" s="340"/>
      <c r="B139" s="212"/>
      <c r="C139" s="213"/>
      <c r="D139" s="208"/>
      <c r="E139" s="218"/>
      <c r="F139" s="219"/>
      <c r="G139" s="208"/>
      <c r="H139" s="49" t="s">
        <v>71</v>
      </c>
      <c r="I139" s="16" t="s">
        <v>58</v>
      </c>
      <c r="J139" s="49" t="s">
        <v>71</v>
      </c>
      <c r="K139" s="47" t="s">
        <v>62</v>
      </c>
      <c r="L139" s="224"/>
      <c r="M139" s="225"/>
    </row>
    <row r="140" spans="1:13" ht="10.199999999999999" customHeight="1">
      <c r="A140" s="341"/>
      <c r="B140" s="214"/>
      <c r="C140" s="215"/>
      <c r="D140" s="209"/>
      <c r="E140" s="220"/>
      <c r="F140" s="221"/>
      <c r="G140" s="209"/>
      <c r="H140" s="50" t="s">
        <v>71</v>
      </c>
      <c r="I140" s="17" t="s">
        <v>146</v>
      </c>
      <c r="J140" s="50" t="s">
        <v>71</v>
      </c>
      <c r="K140" s="18" t="s">
        <v>63</v>
      </c>
      <c r="L140" s="226"/>
      <c r="M140" s="227"/>
    </row>
    <row r="141" spans="1:13" ht="10.199999999999999" customHeight="1">
      <c r="A141" s="339">
        <v>23</v>
      </c>
      <c r="B141" s="210"/>
      <c r="C141" s="211"/>
      <c r="D141" s="207"/>
      <c r="E141" s="216"/>
      <c r="F141" s="217"/>
      <c r="G141" s="207"/>
      <c r="H141" s="48" t="s">
        <v>71</v>
      </c>
      <c r="I141" s="15" t="s">
        <v>4</v>
      </c>
      <c r="J141" s="48" t="s">
        <v>71</v>
      </c>
      <c r="K141" s="45" t="s">
        <v>5</v>
      </c>
      <c r="L141" s="222"/>
      <c r="M141" s="223"/>
    </row>
    <row r="142" spans="1:13" ht="10.199999999999999" customHeight="1">
      <c r="A142" s="340"/>
      <c r="B142" s="212"/>
      <c r="C142" s="213"/>
      <c r="D142" s="208"/>
      <c r="E142" s="218"/>
      <c r="F142" s="219"/>
      <c r="G142" s="208"/>
      <c r="H142" s="49" t="s">
        <v>71</v>
      </c>
      <c r="I142" s="16" t="s">
        <v>56</v>
      </c>
      <c r="J142" s="49" t="s">
        <v>71</v>
      </c>
      <c r="K142" s="47" t="s">
        <v>60</v>
      </c>
      <c r="L142" s="224"/>
      <c r="M142" s="225"/>
    </row>
    <row r="143" spans="1:13" ht="10.199999999999999" customHeight="1">
      <c r="A143" s="340"/>
      <c r="B143" s="212"/>
      <c r="C143" s="213"/>
      <c r="D143" s="208"/>
      <c r="E143" s="220"/>
      <c r="F143" s="221"/>
      <c r="G143" s="208"/>
      <c r="H143" s="49" t="s">
        <v>71</v>
      </c>
      <c r="I143" s="16" t="s">
        <v>41</v>
      </c>
      <c r="J143" s="49" t="s">
        <v>71</v>
      </c>
      <c r="K143" s="47" t="s">
        <v>59</v>
      </c>
      <c r="L143" s="224"/>
      <c r="M143" s="225"/>
    </row>
    <row r="144" spans="1:13" ht="10.199999999999999" customHeight="1">
      <c r="A144" s="340"/>
      <c r="B144" s="212"/>
      <c r="C144" s="213"/>
      <c r="D144" s="208"/>
      <c r="E144" s="216"/>
      <c r="F144" s="217"/>
      <c r="G144" s="208"/>
      <c r="H144" s="49" t="s">
        <v>71</v>
      </c>
      <c r="I144" s="16" t="s">
        <v>57</v>
      </c>
      <c r="J144" s="49" t="s">
        <v>71</v>
      </c>
      <c r="K144" s="47" t="s">
        <v>61</v>
      </c>
      <c r="L144" s="224"/>
      <c r="M144" s="225"/>
    </row>
    <row r="145" spans="1:13" ht="10.199999999999999" customHeight="1">
      <c r="A145" s="340"/>
      <c r="B145" s="212"/>
      <c r="C145" s="213"/>
      <c r="D145" s="208"/>
      <c r="E145" s="218"/>
      <c r="F145" s="219"/>
      <c r="G145" s="208"/>
      <c r="H145" s="49" t="s">
        <v>71</v>
      </c>
      <c r="I145" s="16" t="s">
        <v>58</v>
      </c>
      <c r="J145" s="49" t="s">
        <v>71</v>
      </c>
      <c r="K145" s="47" t="s">
        <v>62</v>
      </c>
      <c r="L145" s="224"/>
      <c r="M145" s="225"/>
    </row>
    <row r="146" spans="1:13" ht="10.199999999999999" customHeight="1">
      <c r="A146" s="341"/>
      <c r="B146" s="214"/>
      <c r="C146" s="215"/>
      <c r="D146" s="209"/>
      <c r="E146" s="220"/>
      <c r="F146" s="221"/>
      <c r="G146" s="209"/>
      <c r="H146" s="50" t="s">
        <v>71</v>
      </c>
      <c r="I146" s="17" t="s">
        <v>146</v>
      </c>
      <c r="J146" s="50" t="s">
        <v>71</v>
      </c>
      <c r="K146" s="18" t="s">
        <v>63</v>
      </c>
      <c r="L146" s="226"/>
      <c r="M146" s="227"/>
    </row>
    <row r="147" spans="1:13" ht="10.199999999999999" customHeight="1">
      <c r="A147" s="339">
        <v>24</v>
      </c>
      <c r="B147" s="210"/>
      <c r="C147" s="211"/>
      <c r="D147" s="207"/>
      <c r="E147" s="216"/>
      <c r="F147" s="217"/>
      <c r="G147" s="207"/>
      <c r="H147" s="48" t="s">
        <v>71</v>
      </c>
      <c r="I147" s="15" t="s">
        <v>4</v>
      </c>
      <c r="J147" s="48" t="s">
        <v>71</v>
      </c>
      <c r="K147" s="45" t="s">
        <v>5</v>
      </c>
      <c r="L147" s="222"/>
      <c r="M147" s="223"/>
    </row>
    <row r="148" spans="1:13" ht="10.199999999999999" customHeight="1">
      <c r="A148" s="340"/>
      <c r="B148" s="212"/>
      <c r="C148" s="213"/>
      <c r="D148" s="208"/>
      <c r="E148" s="218"/>
      <c r="F148" s="219"/>
      <c r="G148" s="208"/>
      <c r="H148" s="49" t="s">
        <v>71</v>
      </c>
      <c r="I148" s="16" t="s">
        <v>56</v>
      </c>
      <c r="J148" s="49" t="s">
        <v>71</v>
      </c>
      <c r="K148" s="47" t="s">
        <v>60</v>
      </c>
      <c r="L148" s="224"/>
      <c r="M148" s="225"/>
    </row>
    <row r="149" spans="1:13" ht="10.199999999999999" customHeight="1">
      <c r="A149" s="340"/>
      <c r="B149" s="212"/>
      <c r="C149" s="213"/>
      <c r="D149" s="208"/>
      <c r="E149" s="220"/>
      <c r="F149" s="221"/>
      <c r="G149" s="208"/>
      <c r="H149" s="49" t="s">
        <v>71</v>
      </c>
      <c r="I149" s="16" t="s">
        <v>41</v>
      </c>
      <c r="J149" s="49" t="s">
        <v>71</v>
      </c>
      <c r="K149" s="47" t="s">
        <v>59</v>
      </c>
      <c r="L149" s="224"/>
      <c r="M149" s="225"/>
    </row>
    <row r="150" spans="1:13" ht="10.199999999999999" customHeight="1">
      <c r="A150" s="340"/>
      <c r="B150" s="212"/>
      <c r="C150" s="213"/>
      <c r="D150" s="208"/>
      <c r="E150" s="216"/>
      <c r="F150" s="217"/>
      <c r="G150" s="208"/>
      <c r="H150" s="49" t="s">
        <v>71</v>
      </c>
      <c r="I150" s="16" t="s">
        <v>57</v>
      </c>
      <c r="J150" s="49" t="s">
        <v>71</v>
      </c>
      <c r="K150" s="47" t="s">
        <v>61</v>
      </c>
      <c r="L150" s="224"/>
      <c r="M150" s="225"/>
    </row>
    <row r="151" spans="1:13" ht="10.199999999999999" customHeight="1">
      <c r="A151" s="340"/>
      <c r="B151" s="212"/>
      <c r="C151" s="213"/>
      <c r="D151" s="208"/>
      <c r="E151" s="218"/>
      <c r="F151" s="219"/>
      <c r="G151" s="208"/>
      <c r="H151" s="49" t="s">
        <v>71</v>
      </c>
      <c r="I151" s="16" t="s">
        <v>58</v>
      </c>
      <c r="J151" s="49" t="s">
        <v>71</v>
      </c>
      <c r="K151" s="47" t="s">
        <v>62</v>
      </c>
      <c r="L151" s="224"/>
      <c r="M151" s="225"/>
    </row>
    <row r="152" spans="1:13" ht="10.199999999999999" customHeight="1">
      <c r="A152" s="341"/>
      <c r="B152" s="214"/>
      <c r="C152" s="215"/>
      <c r="D152" s="209"/>
      <c r="E152" s="220"/>
      <c r="F152" s="221"/>
      <c r="G152" s="209"/>
      <c r="H152" s="50" t="s">
        <v>71</v>
      </c>
      <c r="I152" s="17" t="s">
        <v>146</v>
      </c>
      <c r="J152" s="50" t="s">
        <v>71</v>
      </c>
      <c r="K152" s="18" t="s">
        <v>63</v>
      </c>
      <c r="L152" s="226"/>
      <c r="M152" s="227"/>
    </row>
    <row r="153" spans="1:13" ht="10.199999999999999" customHeight="1">
      <c r="A153" s="339">
        <v>25</v>
      </c>
      <c r="B153" s="210"/>
      <c r="C153" s="211"/>
      <c r="D153" s="207"/>
      <c r="E153" s="216"/>
      <c r="F153" s="217"/>
      <c r="G153" s="207"/>
      <c r="H153" s="48" t="s">
        <v>71</v>
      </c>
      <c r="I153" s="15" t="s">
        <v>4</v>
      </c>
      <c r="J153" s="48" t="s">
        <v>71</v>
      </c>
      <c r="K153" s="45" t="s">
        <v>5</v>
      </c>
      <c r="L153" s="222"/>
      <c r="M153" s="223"/>
    </row>
    <row r="154" spans="1:13" ht="10.199999999999999" customHeight="1">
      <c r="A154" s="340"/>
      <c r="B154" s="212"/>
      <c r="C154" s="213"/>
      <c r="D154" s="208"/>
      <c r="E154" s="218"/>
      <c r="F154" s="219"/>
      <c r="G154" s="208"/>
      <c r="H154" s="49" t="s">
        <v>71</v>
      </c>
      <c r="I154" s="16" t="s">
        <v>56</v>
      </c>
      <c r="J154" s="49" t="s">
        <v>71</v>
      </c>
      <c r="K154" s="47" t="s">
        <v>60</v>
      </c>
      <c r="L154" s="224"/>
      <c r="M154" s="225"/>
    </row>
    <row r="155" spans="1:13" ht="10.199999999999999" customHeight="1">
      <c r="A155" s="340"/>
      <c r="B155" s="212"/>
      <c r="C155" s="213"/>
      <c r="D155" s="208"/>
      <c r="E155" s="220"/>
      <c r="F155" s="221"/>
      <c r="G155" s="208"/>
      <c r="H155" s="49" t="s">
        <v>71</v>
      </c>
      <c r="I155" s="16" t="s">
        <v>41</v>
      </c>
      <c r="J155" s="49" t="s">
        <v>71</v>
      </c>
      <c r="K155" s="47" t="s">
        <v>59</v>
      </c>
      <c r="L155" s="224"/>
      <c r="M155" s="225"/>
    </row>
    <row r="156" spans="1:13" ht="10.199999999999999" customHeight="1">
      <c r="A156" s="340"/>
      <c r="B156" s="212"/>
      <c r="C156" s="213"/>
      <c r="D156" s="208"/>
      <c r="E156" s="216"/>
      <c r="F156" s="217"/>
      <c r="G156" s="208"/>
      <c r="H156" s="49" t="s">
        <v>71</v>
      </c>
      <c r="I156" s="16" t="s">
        <v>57</v>
      </c>
      <c r="J156" s="49" t="s">
        <v>71</v>
      </c>
      <c r="K156" s="47" t="s">
        <v>61</v>
      </c>
      <c r="L156" s="224"/>
      <c r="M156" s="225"/>
    </row>
    <row r="157" spans="1:13" ht="10.199999999999999" customHeight="1">
      <c r="A157" s="340"/>
      <c r="B157" s="212"/>
      <c r="C157" s="213"/>
      <c r="D157" s="208"/>
      <c r="E157" s="218"/>
      <c r="F157" s="219"/>
      <c r="G157" s="208"/>
      <c r="H157" s="49" t="s">
        <v>71</v>
      </c>
      <c r="I157" s="16" t="s">
        <v>58</v>
      </c>
      <c r="J157" s="49" t="s">
        <v>71</v>
      </c>
      <c r="K157" s="47" t="s">
        <v>62</v>
      </c>
      <c r="L157" s="224"/>
      <c r="M157" s="225"/>
    </row>
    <row r="158" spans="1:13" ht="10.199999999999999" customHeight="1">
      <c r="A158" s="341"/>
      <c r="B158" s="214"/>
      <c r="C158" s="215"/>
      <c r="D158" s="209"/>
      <c r="E158" s="220"/>
      <c r="F158" s="221"/>
      <c r="G158" s="209"/>
      <c r="H158" s="50" t="s">
        <v>71</v>
      </c>
      <c r="I158" s="17" t="s">
        <v>146</v>
      </c>
      <c r="J158" s="50" t="s">
        <v>71</v>
      </c>
      <c r="K158" s="18" t="s">
        <v>63</v>
      </c>
      <c r="L158" s="226"/>
      <c r="M158" s="227"/>
    </row>
    <row r="159" spans="1:13" ht="10.199999999999999" customHeight="1">
      <c r="A159" s="339">
        <v>26</v>
      </c>
      <c r="B159" s="210"/>
      <c r="C159" s="211"/>
      <c r="D159" s="207"/>
      <c r="E159" s="216"/>
      <c r="F159" s="217"/>
      <c r="G159" s="207"/>
      <c r="H159" s="48" t="s">
        <v>71</v>
      </c>
      <c r="I159" s="15" t="s">
        <v>4</v>
      </c>
      <c r="J159" s="48" t="s">
        <v>71</v>
      </c>
      <c r="K159" s="45" t="s">
        <v>5</v>
      </c>
      <c r="L159" s="222"/>
      <c r="M159" s="223"/>
    </row>
    <row r="160" spans="1:13" ht="10.199999999999999" customHeight="1">
      <c r="A160" s="340"/>
      <c r="B160" s="212"/>
      <c r="C160" s="213"/>
      <c r="D160" s="208"/>
      <c r="E160" s="218"/>
      <c r="F160" s="219"/>
      <c r="G160" s="208"/>
      <c r="H160" s="49" t="s">
        <v>71</v>
      </c>
      <c r="I160" s="16" t="s">
        <v>56</v>
      </c>
      <c r="J160" s="49" t="s">
        <v>71</v>
      </c>
      <c r="K160" s="47" t="s">
        <v>60</v>
      </c>
      <c r="L160" s="224"/>
      <c r="M160" s="225"/>
    </row>
    <row r="161" spans="1:13" ht="10.199999999999999" customHeight="1">
      <c r="A161" s="340"/>
      <c r="B161" s="212"/>
      <c r="C161" s="213"/>
      <c r="D161" s="208"/>
      <c r="E161" s="220"/>
      <c r="F161" s="221"/>
      <c r="G161" s="208"/>
      <c r="H161" s="49" t="s">
        <v>71</v>
      </c>
      <c r="I161" s="16" t="s">
        <v>41</v>
      </c>
      <c r="J161" s="49" t="s">
        <v>71</v>
      </c>
      <c r="K161" s="47" t="s">
        <v>59</v>
      </c>
      <c r="L161" s="224"/>
      <c r="M161" s="225"/>
    </row>
    <row r="162" spans="1:13" ht="10.199999999999999" customHeight="1">
      <c r="A162" s="340"/>
      <c r="B162" s="212"/>
      <c r="C162" s="213"/>
      <c r="D162" s="208"/>
      <c r="E162" s="216"/>
      <c r="F162" s="217"/>
      <c r="G162" s="208"/>
      <c r="H162" s="49" t="s">
        <v>71</v>
      </c>
      <c r="I162" s="16" t="s">
        <v>57</v>
      </c>
      <c r="J162" s="49" t="s">
        <v>71</v>
      </c>
      <c r="K162" s="47" t="s">
        <v>61</v>
      </c>
      <c r="L162" s="224"/>
      <c r="M162" s="225"/>
    </row>
    <row r="163" spans="1:13" ht="10.199999999999999" customHeight="1">
      <c r="A163" s="340"/>
      <c r="B163" s="212"/>
      <c r="C163" s="213"/>
      <c r="D163" s="208"/>
      <c r="E163" s="218"/>
      <c r="F163" s="219"/>
      <c r="G163" s="208"/>
      <c r="H163" s="49" t="s">
        <v>71</v>
      </c>
      <c r="I163" s="16" t="s">
        <v>58</v>
      </c>
      <c r="J163" s="49" t="s">
        <v>71</v>
      </c>
      <c r="K163" s="47" t="s">
        <v>62</v>
      </c>
      <c r="L163" s="224"/>
      <c r="M163" s="225"/>
    </row>
    <row r="164" spans="1:13" ht="10.199999999999999" customHeight="1">
      <c r="A164" s="341"/>
      <c r="B164" s="214"/>
      <c r="C164" s="215"/>
      <c r="D164" s="209"/>
      <c r="E164" s="220"/>
      <c r="F164" s="221"/>
      <c r="G164" s="209"/>
      <c r="H164" s="50" t="s">
        <v>71</v>
      </c>
      <c r="I164" s="17" t="s">
        <v>146</v>
      </c>
      <c r="J164" s="50" t="s">
        <v>71</v>
      </c>
      <c r="K164" s="18" t="s">
        <v>63</v>
      </c>
      <c r="L164" s="226"/>
      <c r="M164" s="227"/>
    </row>
    <row r="165" spans="1:13" ht="10.199999999999999" customHeight="1">
      <c r="A165" s="339">
        <v>27</v>
      </c>
      <c r="B165" s="210"/>
      <c r="C165" s="211"/>
      <c r="D165" s="207"/>
      <c r="E165" s="216"/>
      <c r="F165" s="217"/>
      <c r="G165" s="207"/>
      <c r="H165" s="48" t="s">
        <v>71</v>
      </c>
      <c r="I165" s="15" t="s">
        <v>4</v>
      </c>
      <c r="J165" s="48" t="s">
        <v>71</v>
      </c>
      <c r="K165" s="45" t="s">
        <v>5</v>
      </c>
      <c r="L165" s="222"/>
      <c r="M165" s="223"/>
    </row>
    <row r="166" spans="1:13" ht="10.199999999999999" customHeight="1">
      <c r="A166" s="340"/>
      <c r="B166" s="212"/>
      <c r="C166" s="213"/>
      <c r="D166" s="208"/>
      <c r="E166" s="218"/>
      <c r="F166" s="219"/>
      <c r="G166" s="208"/>
      <c r="H166" s="49" t="s">
        <v>71</v>
      </c>
      <c r="I166" s="16" t="s">
        <v>56</v>
      </c>
      <c r="J166" s="49" t="s">
        <v>71</v>
      </c>
      <c r="K166" s="47" t="s">
        <v>60</v>
      </c>
      <c r="L166" s="224"/>
      <c r="M166" s="225"/>
    </row>
    <row r="167" spans="1:13" ht="10.199999999999999" customHeight="1">
      <c r="A167" s="340"/>
      <c r="B167" s="212"/>
      <c r="C167" s="213"/>
      <c r="D167" s="208"/>
      <c r="E167" s="220"/>
      <c r="F167" s="221"/>
      <c r="G167" s="208"/>
      <c r="H167" s="49" t="s">
        <v>71</v>
      </c>
      <c r="I167" s="16" t="s">
        <v>41</v>
      </c>
      <c r="J167" s="49" t="s">
        <v>71</v>
      </c>
      <c r="K167" s="47" t="s">
        <v>59</v>
      </c>
      <c r="L167" s="224"/>
      <c r="M167" s="225"/>
    </row>
    <row r="168" spans="1:13" ht="10.199999999999999" customHeight="1">
      <c r="A168" s="340"/>
      <c r="B168" s="212"/>
      <c r="C168" s="213"/>
      <c r="D168" s="208"/>
      <c r="E168" s="216"/>
      <c r="F168" s="217"/>
      <c r="G168" s="208"/>
      <c r="H168" s="49" t="s">
        <v>71</v>
      </c>
      <c r="I168" s="16" t="s">
        <v>57</v>
      </c>
      <c r="J168" s="49" t="s">
        <v>71</v>
      </c>
      <c r="K168" s="47" t="s">
        <v>61</v>
      </c>
      <c r="L168" s="224"/>
      <c r="M168" s="225"/>
    </row>
    <row r="169" spans="1:13" ht="10.199999999999999" customHeight="1">
      <c r="A169" s="340"/>
      <c r="B169" s="212"/>
      <c r="C169" s="213"/>
      <c r="D169" s="208"/>
      <c r="E169" s="218"/>
      <c r="F169" s="219"/>
      <c r="G169" s="208"/>
      <c r="H169" s="49" t="s">
        <v>71</v>
      </c>
      <c r="I169" s="16" t="s">
        <v>58</v>
      </c>
      <c r="J169" s="49" t="s">
        <v>71</v>
      </c>
      <c r="K169" s="47" t="s">
        <v>62</v>
      </c>
      <c r="L169" s="224"/>
      <c r="M169" s="225"/>
    </row>
    <row r="170" spans="1:13" ht="10.199999999999999" customHeight="1">
      <c r="A170" s="341"/>
      <c r="B170" s="214"/>
      <c r="C170" s="215"/>
      <c r="D170" s="209"/>
      <c r="E170" s="220"/>
      <c r="F170" s="221"/>
      <c r="G170" s="209"/>
      <c r="H170" s="50" t="s">
        <v>71</v>
      </c>
      <c r="I170" s="17" t="s">
        <v>146</v>
      </c>
      <c r="J170" s="50" t="s">
        <v>71</v>
      </c>
      <c r="K170" s="18" t="s">
        <v>63</v>
      </c>
      <c r="L170" s="226"/>
      <c r="M170" s="227"/>
    </row>
    <row r="171" spans="1:13" ht="10.199999999999999" customHeight="1">
      <c r="A171" s="339">
        <v>28</v>
      </c>
      <c r="B171" s="210"/>
      <c r="C171" s="211"/>
      <c r="D171" s="207"/>
      <c r="E171" s="216"/>
      <c r="F171" s="217"/>
      <c r="G171" s="207"/>
      <c r="H171" s="48" t="s">
        <v>71</v>
      </c>
      <c r="I171" s="15" t="s">
        <v>4</v>
      </c>
      <c r="J171" s="48" t="s">
        <v>71</v>
      </c>
      <c r="K171" s="45" t="s">
        <v>5</v>
      </c>
      <c r="L171" s="222"/>
      <c r="M171" s="223"/>
    </row>
    <row r="172" spans="1:13" ht="10.199999999999999" customHeight="1">
      <c r="A172" s="340"/>
      <c r="B172" s="212"/>
      <c r="C172" s="213"/>
      <c r="D172" s="208"/>
      <c r="E172" s="218"/>
      <c r="F172" s="219"/>
      <c r="G172" s="208"/>
      <c r="H172" s="49" t="s">
        <v>71</v>
      </c>
      <c r="I172" s="16" t="s">
        <v>56</v>
      </c>
      <c r="J172" s="49" t="s">
        <v>71</v>
      </c>
      <c r="K172" s="47" t="s">
        <v>60</v>
      </c>
      <c r="L172" s="224"/>
      <c r="M172" s="225"/>
    </row>
    <row r="173" spans="1:13" ht="10.199999999999999" customHeight="1">
      <c r="A173" s="340"/>
      <c r="B173" s="212"/>
      <c r="C173" s="213"/>
      <c r="D173" s="208"/>
      <c r="E173" s="220"/>
      <c r="F173" s="221"/>
      <c r="G173" s="208"/>
      <c r="H173" s="49" t="s">
        <v>71</v>
      </c>
      <c r="I173" s="16" t="s">
        <v>41</v>
      </c>
      <c r="J173" s="49" t="s">
        <v>71</v>
      </c>
      <c r="K173" s="47" t="s">
        <v>59</v>
      </c>
      <c r="L173" s="224"/>
      <c r="M173" s="225"/>
    </row>
    <row r="174" spans="1:13" ht="10.199999999999999" customHeight="1">
      <c r="A174" s="340"/>
      <c r="B174" s="212"/>
      <c r="C174" s="213"/>
      <c r="D174" s="208"/>
      <c r="E174" s="216"/>
      <c r="F174" s="217"/>
      <c r="G174" s="208"/>
      <c r="H174" s="49" t="s">
        <v>71</v>
      </c>
      <c r="I174" s="16" t="s">
        <v>57</v>
      </c>
      <c r="J174" s="49" t="s">
        <v>71</v>
      </c>
      <c r="K174" s="47" t="s">
        <v>61</v>
      </c>
      <c r="L174" s="224"/>
      <c r="M174" s="225"/>
    </row>
    <row r="175" spans="1:13" ht="10.199999999999999" customHeight="1">
      <c r="A175" s="340"/>
      <c r="B175" s="212"/>
      <c r="C175" s="213"/>
      <c r="D175" s="208"/>
      <c r="E175" s="218"/>
      <c r="F175" s="219"/>
      <c r="G175" s="208"/>
      <c r="H175" s="49" t="s">
        <v>71</v>
      </c>
      <c r="I175" s="16" t="s">
        <v>58</v>
      </c>
      <c r="J175" s="49" t="s">
        <v>71</v>
      </c>
      <c r="K175" s="47" t="s">
        <v>62</v>
      </c>
      <c r="L175" s="224"/>
      <c r="M175" s="225"/>
    </row>
    <row r="176" spans="1:13" ht="10.199999999999999" customHeight="1">
      <c r="A176" s="341"/>
      <c r="B176" s="214"/>
      <c r="C176" s="215"/>
      <c r="D176" s="209"/>
      <c r="E176" s="220"/>
      <c r="F176" s="221"/>
      <c r="G176" s="209"/>
      <c r="H176" s="50" t="s">
        <v>71</v>
      </c>
      <c r="I176" s="17" t="s">
        <v>146</v>
      </c>
      <c r="J176" s="50" t="s">
        <v>71</v>
      </c>
      <c r="K176" s="18" t="s">
        <v>63</v>
      </c>
      <c r="L176" s="226"/>
      <c r="M176" s="227"/>
    </row>
    <row r="177" spans="1:39" ht="10.199999999999999" customHeight="1">
      <c r="A177" s="339">
        <v>29</v>
      </c>
      <c r="B177" s="210"/>
      <c r="C177" s="211"/>
      <c r="D177" s="207"/>
      <c r="E177" s="216"/>
      <c r="F177" s="217"/>
      <c r="G177" s="207"/>
      <c r="H177" s="48" t="s">
        <v>71</v>
      </c>
      <c r="I177" s="15" t="s">
        <v>4</v>
      </c>
      <c r="J177" s="48" t="s">
        <v>71</v>
      </c>
      <c r="K177" s="45" t="s">
        <v>5</v>
      </c>
      <c r="L177" s="222"/>
      <c r="M177" s="223"/>
    </row>
    <row r="178" spans="1:39" ht="10.199999999999999" customHeight="1">
      <c r="A178" s="340"/>
      <c r="B178" s="212"/>
      <c r="C178" s="213"/>
      <c r="D178" s="208"/>
      <c r="E178" s="218"/>
      <c r="F178" s="219"/>
      <c r="G178" s="208"/>
      <c r="H178" s="49" t="s">
        <v>71</v>
      </c>
      <c r="I178" s="16" t="s">
        <v>56</v>
      </c>
      <c r="J178" s="49" t="s">
        <v>71</v>
      </c>
      <c r="K178" s="47" t="s">
        <v>60</v>
      </c>
      <c r="L178" s="224"/>
      <c r="M178" s="225"/>
    </row>
    <row r="179" spans="1:39" ht="10.199999999999999" customHeight="1">
      <c r="A179" s="340"/>
      <c r="B179" s="212"/>
      <c r="C179" s="213"/>
      <c r="D179" s="208"/>
      <c r="E179" s="220"/>
      <c r="F179" s="221"/>
      <c r="G179" s="208"/>
      <c r="H179" s="49" t="s">
        <v>71</v>
      </c>
      <c r="I179" s="16" t="s">
        <v>41</v>
      </c>
      <c r="J179" s="49" t="s">
        <v>71</v>
      </c>
      <c r="K179" s="47" t="s">
        <v>59</v>
      </c>
      <c r="L179" s="224"/>
      <c r="M179" s="225"/>
    </row>
    <row r="180" spans="1:39" ht="10.199999999999999" customHeight="1">
      <c r="A180" s="340"/>
      <c r="B180" s="212"/>
      <c r="C180" s="213"/>
      <c r="D180" s="208"/>
      <c r="E180" s="216"/>
      <c r="F180" s="217"/>
      <c r="G180" s="208"/>
      <c r="H180" s="49" t="s">
        <v>71</v>
      </c>
      <c r="I180" s="16" t="s">
        <v>57</v>
      </c>
      <c r="J180" s="49" t="s">
        <v>71</v>
      </c>
      <c r="K180" s="47" t="s">
        <v>61</v>
      </c>
      <c r="L180" s="224"/>
      <c r="M180" s="225"/>
    </row>
    <row r="181" spans="1:39" ht="10.199999999999999" customHeight="1">
      <c r="A181" s="340"/>
      <c r="B181" s="212"/>
      <c r="C181" s="213"/>
      <c r="D181" s="208"/>
      <c r="E181" s="218"/>
      <c r="F181" s="219"/>
      <c r="G181" s="208"/>
      <c r="H181" s="49" t="s">
        <v>71</v>
      </c>
      <c r="I181" s="16" t="s">
        <v>58</v>
      </c>
      <c r="J181" s="49" t="s">
        <v>71</v>
      </c>
      <c r="K181" s="47" t="s">
        <v>62</v>
      </c>
      <c r="L181" s="224"/>
      <c r="M181" s="225"/>
    </row>
    <row r="182" spans="1:39" ht="10.199999999999999" customHeight="1">
      <c r="A182" s="341"/>
      <c r="B182" s="214"/>
      <c r="C182" s="215"/>
      <c r="D182" s="209"/>
      <c r="E182" s="220"/>
      <c r="F182" s="221"/>
      <c r="G182" s="209"/>
      <c r="H182" s="50" t="s">
        <v>71</v>
      </c>
      <c r="I182" s="17" t="s">
        <v>146</v>
      </c>
      <c r="J182" s="50" t="s">
        <v>71</v>
      </c>
      <c r="K182" s="18" t="s">
        <v>63</v>
      </c>
      <c r="L182" s="226"/>
      <c r="M182" s="227"/>
    </row>
    <row r="183" spans="1:39" ht="10.199999999999999" customHeight="1">
      <c r="A183" s="339">
        <v>30</v>
      </c>
      <c r="B183" s="210"/>
      <c r="C183" s="211"/>
      <c r="D183" s="207"/>
      <c r="E183" s="216"/>
      <c r="F183" s="217"/>
      <c r="G183" s="207"/>
      <c r="H183" s="48" t="s">
        <v>71</v>
      </c>
      <c r="I183" s="15" t="s">
        <v>4</v>
      </c>
      <c r="J183" s="48" t="s">
        <v>71</v>
      </c>
      <c r="K183" s="45" t="s">
        <v>5</v>
      </c>
      <c r="L183" s="222"/>
      <c r="M183" s="223"/>
    </row>
    <row r="184" spans="1:39" ht="10.199999999999999" customHeight="1">
      <c r="A184" s="340"/>
      <c r="B184" s="212"/>
      <c r="C184" s="213"/>
      <c r="D184" s="208"/>
      <c r="E184" s="218"/>
      <c r="F184" s="219"/>
      <c r="G184" s="208"/>
      <c r="H184" s="49" t="s">
        <v>71</v>
      </c>
      <c r="I184" s="16" t="s">
        <v>56</v>
      </c>
      <c r="J184" s="49" t="s">
        <v>71</v>
      </c>
      <c r="K184" s="47" t="s">
        <v>60</v>
      </c>
      <c r="L184" s="224"/>
      <c r="M184" s="225"/>
    </row>
    <row r="185" spans="1:39" ht="10.199999999999999" customHeight="1">
      <c r="A185" s="340"/>
      <c r="B185" s="212"/>
      <c r="C185" s="213"/>
      <c r="D185" s="208"/>
      <c r="E185" s="220"/>
      <c r="F185" s="221"/>
      <c r="G185" s="208"/>
      <c r="H185" s="49" t="s">
        <v>71</v>
      </c>
      <c r="I185" s="16" t="s">
        <v>41</v>
      </c>
      <c r="J185" s="49" t="s">
        <v>71</v>
      </c>
      <c r="K185" s="47" t="s">
        <v>59</v>
      </c>
      <c r="L185" s="224"/>
      <c r="M185" s="225"/>
    </row>
    <row r="186" spans="1:39" ht="10.199999999999999" customHeight="1">
      <c r="A186" s="340"/>
      <c r="B186" s="212"/>
      <c r="C186" s="213"/>
      <c r="D186" s="208"/>
      <c r="E186" s="216"/>
      <c r="F186" s="217"/>
      <c r="G186" s="208"/>
      <c r="H186" s="49" t="s">
        <v>71</v>
      </c>
      <c r="I186" s="16" t="s">
        <v>57</v>
      </c>
      <c r="J186" s="49" t="s">
        <v>71</v>
      </c>
      <c r="K186" s="47" t="s">
        <v>61</v>
      </c>
      <c r="L186" s="224"/>
      <c r="M186" s="225"/>
    </row>
    <row r="187" spans="1:39" ht="10.199999999999999" customHeight="1">
      <c r="A187" s="340"/>
      <c r="B187" s="212"/>
      <c r="C187" s="213"/>
      <c r="D187" s="208"/>
      <c r="E187" s="218"/>
      <c r="F187" s="219"/>
      <c r="G187" s="208"/>
      <c r="H187" s="49" t="s">
        <v>71</v>
      </c>
      <c r="I187" s="16" t="s">
        <v>58</v>
      </c>
      <c r="J187" s="49" t="s">
        <v>71</v>
      </c>
      <c r="K187" s="47" t="s">
        <v>62</v>
      </c>
      <c r="L187" s="224"/>
      <c r="M187" s="225"/>
    </row>
    <row r="188" spans="1:39" ht="10.199999999999999" customHeight="1">
      <c r="A188" s="341"/>
      <c r="B188" s="214"/>
      <c r="C188" s="215"/>
      <c r="D188" s="209"/>
      <c r="E188" s="220"/>
      <c r="F188" s="221"/>
      <c r="G188" s="209"/>
      <c r="H188" s="50" t="s">
        <v>71</v>
      </c>
      <c r="I188" s="17" t="s">
        <v>146</v>
      </c>
      <c r="J188" s="50" t="s">
        <v>71</v>
      </c>
      <c r="K188" s="18" t="s">
        <v>63</v>
      </c>
      <c r="L188" s="226"/>
      <c r="M188" s="227"/>
    </row>
    <row r="189" spans="1:39" s="6" customFormat="1" ht="28.4" customHeight="1">
      <c r="A189" s="353" t="s">
        <v>73</v>
      </c>
      <c r="B189" s="353"/>
      <c r="C189" s="353"/>
      <c r="D189" s="353"/>
      <c r="E189" s="322"/>
      <c r="F189" s="322"/>
      <c r="G189" s="322"/>
      <c r="I189" s="435" t="s">
        <v>72</v>
      </c>
      <c r="J189" s="435"/>
      <c r="K189" s="436"/>
      <c r="L189" s="436"/>
      <c r="M189"/>
      <c r="O189" s="95"/>
      <c r="P189" s="95"/>
      <c r="Q189" s="95"/>
      <c r="R189" s="95"/>
      <c r="S189" s="95"/>
      <c r="T189" s="96"/>
      <c r="U189" s="95"/>
      <c r="V189" s="95"/>
      <c r="W189" s="110"/>
      <c r="X189" s="110"/>
      <c r="Y189" s="106"/>
      <c r="Z189" s="106"/>
      <c r="AA189" s="106"/>
      <c r="AB189" s="106"/>
      <c r="AC189" s="106"/>
      <c r="AD189" s="106"/>
      <c r="AE189" s="106"/>
      <c r="AF189" s="106"/>
      <c r="AG189" s="106"/>
      <c r="AH189" s="106"/>
      <c r="AI189" s="106"/>
      <c r="AJ189" s="106"/>
      <c r="AK189" s="110"/>
      <c r="AL189" s="8"/>
      <c r="AM189" s="12"/>
    </row>
    <row r="190" spans="1:39" ht="17" customHeight="1">
      <c r="A190" s="24" t="s">
        <v>50</v>
      </c>
      <c r="B190" s="7"/>
    </row>
    <row r="191" spans="1:39" ht="14.6" customHeight="1">
      <c r="A191" s="19" t="s">
        <v>51</v>
      </c>
      <c r="B191" s="458" t="s">
        <v>123</v>
      </c>
      <c r="C191" s="458"/>
      <c r="D191" s="458"/>
      <c r="E191" s="458"/>
      <c r="F191" s="458"/>
      <c r="G191" s="458"/>
      <c r="H191" s="458"/>
      <c r="I191" s="458"/>
      <c r="J191" s="458"/>
      <c r="K191" s="458"/>
      <c r="L191" s="458"/>
      <c r="M191" s="458"/>
    </row>
    <row r="192" spans="1:39" ht="14.6" customHeight="1">
      <c r="A192" s="19" t="s">
        <v>52</v>
      </c>
      <c r="B192" s="458" t="s">
        <v>124</v>
      </c>
      <c r="C192" s="458"/>
      <c r="D192" s="458"/>
      <c r="E192" s="458"/>
      <c r="F192" s="458"/>
      <c r="G192" s="458"/>
      <c r="H192" s="458"/>
      <c r="I192" s="458"/>
      <c r="J192" s="458"/>
      <c r="K192" s="458"/>
      <c r="L192" s="458"/>
      <c r="M192" s="458"/>
    </row>
    <row r="193" spans="1:39" ht="63.55" customHeight="1">
      <c r="A193" s="19" t="s">
        <v>53</v>
      </c>
      <c r="B193" s="458" t="s">
        <v>150</v>
      </c>
      <c r="C193" s="458"/>
      <c r="D193" s="458"/>
      <c r="E193" s="458"/>
      <c r="F193" s="458"/>
      <c r="G193" s="458"/>
      <c r="H193" s="458"/>
      <c r="I193" s="458"/>
      <c r="J193" s="458"/>
      <c r="K193" s="458"/>
      <c r="L193" s="458"/>
      <c r="M193" s="458"/>
    </row>
    <row r="194" spans="1:39" s="8" customFormat="1" ht="31.6" customHeight="1">
      <c r="A194" s="19" t="s">
        <v>54</v>
      </c>
      <c r="B194" s="458" t="s">
        <v>137</v>
      </c>
      <c r="C194" s="458"/>
      <c r="D194" s="458"/>
      <c r="E194" s="458"/>
      <c r="F194" s="458"/>
      <c r="G194" s="458"/>
      <c r="H194" s="458"/>
      <c r="I194" s="458"/>
      <c r="J194" s="458"/>
      <c r="K194" s="458"/>
      <c r="L194" s="458"/>
      <c r="M194" s="458"/>
      <c r="N194"/>
      <c r="O194" s="95"/>
      <c r="P194" s="95"/>
      <c r="Q194" s="95"/>
      <c r="R194" s="95"/>
      <c r="S194" s="95"/>
      <c r="T194" s="96"/>
      <c r="U194" s="95"/>
      <c r="V194" s="95"/>
      <c r="W194" s="95"/>
      <c r="X194" s="95"/>
      <c r="Y194" s="97"/>
      <c r="Z194" s="97"/>
      <c r="AA194" s="97"/>
      <c r="AB194" s="97"/>
      <c r="AC194" s="97"/>
      <c r="AD194" s="97"/>
      <c r="AE194" s="97"/>
      <c r="AF194" s="97"/>
      <c r="AG194" s="97"/>
      <c r="AH194" s="97"/>
      <c r="AI194" s="97"/>
      <c r="AJ194" s="97"/>
      <c r="AK194" s="97"/>
      <c r="AM194" s="12"/>
    </row>
    <row r="195" spans="1:39" s="8" customFormat="1" ht="21.1" customHeight="1">
      <c r="A195" s="19" t="s">
        <v>55</v>
      </c>
      <c r="B195" s="458" t="s">
        <v>151</v>
      </c>
      <c r="C195" s="458"/>
      <c r="D195" s="458"/>
      <c r="E195" s="458"/>
      <c r="F195" s="458"/>
      <c r="G195" s="458"/>
      <c r="H195" s="458"/>
      <c r="I195" s="458"/>
      <c r="J195" s="458"/>
      <c r="K195" s="458"/>
      <c r="L195" s="458"/>
      <c r="M195" s="458"/>
      <c r="N195"/>
      <c r="O195" s="109"/>
      <c r="P195" s="95"/>
      <c r="Q195" s="95"/>
      <c r="R195" s="95"/>
      <c r="S195" s="95"/>
      <c r="T195" s="96"/>
      <c r="U195" s="95"/>
      <c r="V195" s="95"/>
      <c r="W195" s="95"/>
      <c r="X195" s="95"/>
      <c r="Y195" s="97"/>
      <c r="Z195" s="97"/>
      <c r="AA195" s="97"/>
      <c r="AB195" s="97"/>
      <c r="AC195" s="97"/>
      <c r="AD195" s="97"/>
      <c r="AE195" s="97"/>
      <c r="AF195" s="97"/>
      <c r="AG195" s="97"/>
      <c r="AH195" s="97"/>
      <c r="AI195" s="97"/>
      <c r="AJ195" s="97"/>
      <c r="AK195" s="97"/>
      <c r="AM195" s="12"/>
    </row>
    <row r="196" spans="1:39" s="20" customFormat="1">
      <c r="M196" s="21"/>
      <c r="O196" s="95"/>
      <c r="P196" s="95"/>
      <c r="Q196" s="95"/>
      <c r="R196" s="95"/>
      <c r="S196" s="95"/>
      <c r="T196" s="96"/>
      <c r="U196" s="95"/>
      <c r="V196" s="109"/>
      <c r="W196" s="109"/>
      <c r="X196" s="109"/>
      <c r="Y196" s="109"/>
      <c r="Z196" s="109"/>
      <c r="AA196" s="109"/>
      <c r="AB196" s="109"/>
      <c r="AC196" s="109"/>
      <c r="AD196" s="109"/>
      <c r="AE196" s="109"/>
      <c r="AF196" s="109"/>
      <c r="AG196" s="109"/>
      <c r="AH196" s="109"/>
      <c r="AI196" s="109"/>
      <c r="AJ196" s="109"/>
      <c r="AK196" s="109"/>
      <c r="AM196" s="23"/>
    </row>
    <row r="203" spans="1:39">
      <c r="P203" s="109"/>
      <c r="Q203" s="109"/>
      <c r="R203" s="109"/>
      <c r="S203" s="109"/>
      <c r="T203" s="114"/>
      <c r="U203" s="109"/>
    </row>
  </sheetData>
  <sheetProtection formatRows="0"/>
  <mergeCells count="282">
    <mergeCell ref="L183:M188"/>
    <mergeCell ref="E186:F188"/>
    <mergeCell ref="A1:M1"/>
    <mergeCell ref="A2:M2"/>
    <mergeCell ref="H3:I3"/>
    <mergeCell ref="J3:L3"/>
    <mergeCell ref="J5:L5"/>
    <mergeCell ref="A27:A32"/>
    <mergeCell ref="B27:C32"/>
    <mergeCell ref="D27:D32"/>
    <mergeCell ref="E27:F29"/>
    <mergeCell ref="G27:G32"/>
    <mergeCell ref="L27:M32"/>
    <mergeCell ref="E30:F32"/>
    <mergeCell ref="L15:M20"/>
    <mergeCell ref="E18:F20"/>
    <mergeCell ref="E24:F26"/>
    <mergeCell ref="A21:A26"/>
    <mergeCell ref="B21:C26"/>
    <mergeCell ref="A15:A20"/>
    <mergeCell ref="B15:C20"/>
    <mergeCell ref="D15:D20"/>
    <mergeCell ref="E15:F17"/>
    <mergeCell ref="G15:G20"/>
    <mergeCell ref="A5:D5"/>
    <mergeCell ref="E5:F5"/>
    <mergeCell ref="G5:I5"/>
    <mergeCell ref="D21:D26"/>
    <mergeCell ref="A33:A38"/>
    <mergeCell ref="B33:C38"/>
    <mergeCell ref="D33:D38"/>
    <mergeCell ref="E33:F35"/>
    <mergeCell ref="G33:G38"/>
    <mergeCell ref="A9:A14"/>
    <mergeCell ref="B9:C14"/>
    <mergeCell ref="D9:D14"/>
    <mergeCell ref="E9:F11"/>
    <mergeCell ref="A183:A188"/>
    <mergeCell ref="B183:C188"/>
    <mergeCell ref="D183:D188"/>
    <mergeCell ref="E183:F185"/>
    <mergeCell ref="G183:G188"/>
    <mergeCell ref="A45:A50"/>
    <mergeCell ref="B45:C50"/>
    <mergeCell ref="D45:D50"/>
    <mergeCell ref="E45:F47"/>
    <mergeCell ref="G45:G50"/>
    <mergeCell ref="A57:A62"/>
    <mergeCell ref="B57:C62"/>
    <mergeCell ref="D57:D62"/>
    <mergeCell ref="E57:F59"/>
    <mergeCell ref="A6:L6"/>
    <mergeCell ref="A7:A8"/>
    <mergeCell ref="B7:C8"/>
    <mergeCell ref="D7:D8"/>
    <mergeCell ref="E7:F7"/>
    <mergeCell ref="G7:G8"/>
    <mergeCell ref="H7:K8"/>
    <mergeCell ref="L7:M8"/>
    <mergeCell ref="P8:R8"/>
    <mergeCell ref="E8:F8"/>
    <mergeCell ref="T26:U27"/>
    <mergeCell ref="T23:U23"/>
    <mergeCell ref="P29:S30"/>
    <mergeCell ref="T29:U30"/>
    <mergeCell ref="P24:R25"/>
    <mergeCell ref="T24:U25"/>
    <mergeCell ref="S24:S27"/>
    <mergeCell ref="Q15:R15"/>
    <mergeCell ref="U9:U20"/>
    <mergeCell ref="P9:P20"/>
    <mergeCell ref="T21:U21"/>
    <mergeCell ref="Q16:R16"/>
    <mergeCell ref="Q17:R17"/>
    <mergeCell ref="Q11:R11"/>
    <mergeCell ref="Q9:R9"/>
    <mergeCell ref="Q13:Q14"/>
    <mergeCell ref="AJ7:AJ8"/>
    <mergeCell ref="AD7:AD8"/>
    <mergeCell ref="AE7:AE8"/>
    <mergeCell ref="AF7:AF8"/>
    <mergeCell ref="AG7:AG8"/>
    <mergeCell ref="AH7:AH8"/>
    <mergeCell ref="AI7:AI8"/>
    <mergeCell ref="X7:X8"/>
    <mergeCell ref="Y7:Y8"/>
    <mergeCell ref="Z7:Z8"/>
    <mergeCell ref="AA7:AA8"/>
    <mergeCell ref="AB7:AB8"/>
    <mergeCell ref="AC7:AC8"/>
    <mergeCell ref="Q12:R12"/>
    <mergeCell ref="G21:G26"/>
    <mergeCell ref="L21:M26"/>
    <mergeCell ref="P21:R21"/>
    <mergeCell ref="P23:R23"/>
    <mergeCell ref="P26:R27"/>
    <mergeCell ref="E21:F23"/>
    <mergeCell ref="G9:G14"/>
    <mergeCell ref="L9:M14"/>
    <mergeCell ref="Q18:R18"/>
    <mergeCell ref="Q19:R19"/>
    <mergeCell ref="Q20:R20"/>
    <mergeCell ref="Q10:R10"/>
    <mergeCell ref="E12:F14"/>
    <mergeCell ref="A39:A44"/>
    <mergeCell ref="B39:C44"/>
    <mergeCell ref="D39:D44"/>
    <mergeCell ref="E39:F41"/>
    <mergeCell ref="G39:G44"/>
    <mergeCell ref="L39:M44"/>
    <mergeCell ref="E42:F44"/>
    <mergeCell ref="L33:M38"/>
    <mergeCell ref="E36:F38"/>
    <mergeCell ref="A51:A56"/>
    <mergeCell ref="B51:C56"/>
    <mergeCell ref="D51:D56"/>
    <mergeCell ref="E51:F53"/>
    <mergeCell ref="G51:G56"/>
    <mergeCell ref="L51:M56"/>
    <mergeCell ref="E54:F56"/>
    <mergeCell ref="L45:M50"/>
    <mergeCell ref="E48:F50"/>
    <mergeCell ref="A69:A74"/>
    <mergeCell ref="B69:C74"/>
    <mergeCell ref="D69:D74"/>
    <mergeCell ref="E69:F71"/>
    <mergeCell ref="G69:G74"/>
    <mergeCell ref="L69:M74"/>
    <mergeCell ref="E72:F74"/>
    <mergeCell ref="A63:A68"/>
    <mergeCell ref="B63:C68"/>
    <mergeCell ref="D63:D68"/>
    <mergeCell ref="E63:F65"/>
    <mergeCell ref="G63:G68"/>
    <mergeCell ref="L63:M68"/>
    <mergeCell ref="E66:F68"/>
    <mergeCell ref="A81:A86"/>
    <mergeCell ref="B81:C86"/>
    <mergeCell ref="D81:D86"/>
    <mergeCell ref="E81:F83"/>
    <mergeCell ref="G81:G86"/>
    <mergeCell ref="L81:M86"/>
    <mergeCell ref="E84:F86"/>
    <mergeCell ref="A75:A80"/>
    <mergeCell ref="B75:C80"/>
    <mergeCell ref="D75:D80"/>
    <mergeCell ref="E75:F77"/>
    <mergeCell ref="G75:G80"/>
    <mergeCell ref="L75:M80"/>
    <mergeCell ref="E78:F80"/>
    <mergeCell ref="A93:A98"/>
    <mergeCell ref="B93:C98"/>
    <mergeCell ref="D93:D98"/>
    <mergeCell ref="E93:F95"/>
    <mergeCell ref="G93:G98"/>
    <mergeCell ref="L93:M98"/>
    <mergeCell ref="E96:F98"/>
    <mergeCell ref="A87:A92"/>
    <mergeCell ref="B87:C92"/>
    <mergeCell ref="D87:D92"/>
    <mergeCell ref="E87:F89"/>
    <mergeCell ref="G87:G92"/>
    <mergeCell ref="L87:M92"/>
    <mergeCell ref="E90:F92"/>
    <mergeCell ref="A105:A110"/>
    <mergeCell ref="B105:C110"/>
    <mergeCell ref="D105:D110"/>
    <mergeCell ref="E105:F107"/>
    <mergeCell ref="G105:G110"/>
    <mergeCell ref="L105:M110"/>
    <mergeCell ref="E108:F110"/>
    <mergeCell ref="A99:A104"/>
    <mergeCell ref="B99:C104"/>
    <mergeCell ref="D99:D104"/>
    <mergeCell ref="E99:F101"/>
    <mergeCell ref="G99:G104"/>
    <mergeCell ref="L99:M104"/>
    <mergeCell ref="E102:F104"/>
    <mergeCell ref="A117:A122"/>
    <mergeCell ref="B117:C122"/>
    <mergeCell ref="D117:D122"/>
    <mergeCell ref="E117:F119"/>
    <mergeCell ref="G117:G122"/>
    <mergeCell ref="L117:M122"/>
    <mergeCell ref="E120:F122"/>
    <mergeCell ref="A111:A116"/>
    <mergeCell ref="B111:C116"/>
    <mergeCell ref="D111:D116"/>
    <mergeCell ref="E111:F113"/>
    <mergeCell ref="G111:G116"/>
    <mergeCell ref="L111:M116"/>
    <mergeCell ref="E114:F116"/>
    <mergeCell ref="A129:A134"/>
    <mergeCell ref="B129:C134"/>
    <mergeCell ref="D129:D134"/>
    <mergeCell ref="E129:F131"/>
    <mergeCell ref="G129:G134"/>
    <mergeCell ref="L129:M134"/>
    <mergeCell ref="E132:F134"/>
    <mergeCell ref="A123:A128"/>
    <mergeCell ref="B123:C128"/>
    <mergeCell ref="D123:D128"/>
    <mergeCell ref="E123:F125"/>
    <mergeCell ref="G123:G128"/>
    <mergeCell ref="L123:M128"/>
    <mergeCell ref="E126:F128"/>
    <mergeCell ref="A141:A146"/>
    <mergeCell ref="B141:C146"/>
    <mergeCell ref="D141:D146"/>
    <mergeCell ref="E141:F143"/>
    <mergeCell ref="G141:G146"/>
    <mergeCell ref="L141:M146"/>
    <mergeCell ref="E144:F146"/>
    <mergeCell ref="A135:A140"/>
    <mergeCell ref="B135:C140"/>
    <mergeCell ref="D135:D140"/>
    <mergeCell ref="E135:F137"/>
    <mergeCell ref="G135:G140"/>
    <mergeCell ref="L135:M140"/>
    <mergeCell ref="E138:F140"/>
    <mergeCell ref="A153:A158"/>
    <mergeCell ref="B153:C158"/>
    <mergeCell ref="D153:D158"/>
    <mergeCell ref="E153:F155"/>
    <mergeCell ref="G153:G158"/>
    <mergeCell ref="L153:M158"/>
    <mergeCell ref="E156:F158"/>
    <mergeCell ref="A147:A152"/>
    <mergeCell ref="B147:C152"/>
    <mergeCell ref="D147:D152"/>
    <mergeCell ref="E147:F149"/>
    <mergeCell ref="G147:G152"/>
    <mergeCell ref="L147:M152"/>
    <mergeCell ref="E150:F152"/>
    <mergeCell ref="E189:G189"/>
    <mergeCell ref="B194:M194"/>
    <mergeCell ref="B195:M195"/>
    <mergeCell ref="A4:B4"/>
    <mergeCell ref="C4:F4"/>
    <mergeCell ref="H4:I4"/>
    <mergeCell ref="J4:L4"/>
    <mergeCell ref="A189:D189"/>
    <mergeCell ref="I189:J189"/>
    <mergeCell ref="K189:L189"/>
    <mergeCell ref="B191:M191"/>
    <mergeCell ref="B192:M192"/>
    <mergeCell ref="B193:M193"/>
    <mergeCell ref="A177:A182"/>
    <mergeCell ref="B177:C182"/>
    <mergeCell ref="D177:D182"/>
    <mergeCell ref="E177:F179"/>
    <mergeCell ref="G177:G182"/>
    <mergeCell ref="L177:M182"/>
    <mergeCell ref="E180:F182"/>
    <mergeCell ref="A171:A176"/>
    <mergeCell ref="B171:C176"/>
    <mergeCell ref="D171:D176"/>
    <mergeCell ref="A165:A170"/>
    <mergeCell ref="S32:S33"/>
    <mergeCell ref="T32:U33"/>
    <mergeCell ref="E171:F173"/>
    <mergeCell ref="G171:G176"/>
    <mergeCell ref="L171:M176"/>
    <mergeCell ref="E174:F176"/>
    <mergeCell ref="G159:G164"/>
    <mergeCell ref="L159:M164"/>
    <mergeCell ref="E162:F164"/>
    <mergeCell ref="S34:S35"/>
    <mergeCell ref="T34:U35"/>
    <mergeCell ref="G57:G62"/>
    <mergeCell ref="L57:M62"/>
    <mergeCell ref="E60:F62"/>
    <mergeCell ref="B165:C170"/>
    <mergeCell ref="D165:D170"/>
    <mergeCell ref="E165:F167"/>
    <mergeCell ref="G165:G170"/>
    <mergeCell ref="L165:M170"/>
    <mergeCell ref="E168:F170"/>
    <mergeCell ref="A159:A164"/>
    <mergeCell ref="B159:C164"/>
    <mergeCell ref="D159:D164"/>
    <mergeCell ref="E159:F161"/>
  </mergeCells>
  <phoneticPr fontId="2" type="noConversion"/>
  <conditionalFormatting sqref="Y9:AJ38">
    <cfRule type="containsText" dxfId="5" priority="4" operator="containsText" text="TRUE">
      <formula>NOT(ISERROR(SEARCH("TRUE",Y9)))</formula>
    </cfRule>
  </conditionalFormatting>
  <conditionalFormatting sqref="AM8">
    <cfRule type="containsText" dxfId="4" priority="2" operator="containsText" text="TRUE">
      <formula>NOT(ISERROR(SEARCH("TRUE",AM8)))</formula>
    </cfRule>
  </conditionalFormatting>
  <conditionalFormatting sqref="AM9:AM48">
    <cfRule type="notContainsBlanks" dxfId="3" priority="5">
      <formula>LEN(TRIM(AM9))&gt;0</formula>
    </cfRule>
  </conditionalFormatting>
  <dataValidations count="4">
    <dataValidation type="list" allowBlank="1" showInputMessage="1" showErrorMessage="1" sqref="D9:D188" xr:uid="{3DD2C491-AF25-4ED5-A7BE-EF42E3CBE0F8}">
      <formula1>"一,二,三"</formula1>
    </dataValidation>
    <dataValidation type="list" allowBlank="1" showInputMessage="1" showErrorMessage="1" sqref="E12 E108 E114 E120 E126 E132 E138 E144 E150 E156 E162 E168 E174 E180 E102 E18 E24 E30 E36 E42 E48 E54 E60 E66 E72 E78 E84 E90 E96 E186" xr:uid="{B797BD2C-1483-4C4D-AED3-5C4B94C64561}">
      <formula1>"智能障礙,學習障礙,情緒行為障礙,自閉症,視覺障礙,聽覺障礙,語言障礙,多重障礙,肢體障礙,腦性麻痺,身體病弱,其他障礙"</formula1>
    </dataValidation>
    <dataValidation type="list" allowBlank="1" showInputMessage="1" showErrorMessage="1" sqref="E9 E105 E111 E117 E123 E129 E135 E141 E147 E153 E159 E165 E171 E177 E99 E15 E21 E27 E33 E39 E45 E51 E57 E63 E69 E75 E81 E87 E93 E183" xr:uid="{9940ED88-F16B-4156-B1F4-EFAEE8B5CE9D}">
      <formula1>"新鑑定,重新鑑定,更改障礙類別,跨教育階段鑑定"</formula1>
    </dataValidation>
    <dataValidation type="list" allowBlank="1" showInputMessage="1" showErrorMessage="1" sqref="H9:H188 J9:J188" xr:uid="{A2FAE7E8-1FEE-42C4-9FC6-3CC115987ADE}">
      <formula1>"□,■"</formula1>
    </dataValidation>
  </dataValidations>
  <printOptions horizontalCentered="1"/>
  <pageMargins left="0.23622047244094491" right="0.23622047244094491" top="0.39370078740157483" bottom="0.39370078740157483" header="0.31496062992125984" footer="0.31496062992125984"/>
  <pageSetup paperSize="9" fitToWidth="0" fitToHeight="0" orientation="portrait" horizontalDpi="1200" verticalDpi="1200" r:id="rId1"/>
  <rowBreaks count="2" manualBreakCount="2">
    <brk id="68" max="12" man="1"/>
    <brk id="140" max="1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DD863-13E0-4181-8787-F858E9826B5D}">
  <sheetPr>
    <tabColor theme="7" tint="0.59999389629810485"/>
  </sheetPr>
  <dimension ref="A1:AM203"/>
  <sheetViews>
    <sheetView showGridLines="0" zoomScaleNormal="100" zoomScaleSheetLayoutView="130" workbookViewId="0">
      <selection activeCell="B9" sqref="B9:C14"/>
    </sheetView>
  </sheetViews>
  <sheetFormatPr defaultRowHeight="17"/>
  <cols>
    <col min="1" max="1" width="4.77734375" customWidth="1"/>
    <col min="2" max="2" width="6.5546875" customWidth="1"/>
    <col min="3" max="3" width="6.44140625" customWidth="1"/>
    <col min="4" max="4" width="5.5546875" customWidth="1"/>
    <col min="5" max="5" width="4.33203125" customWidth="1"/>
    <col min="6" max="6" width="10.77734375" customWidth="1"/>
    <col min="7" max="7" width="5.88671875" customWidth="1"/>
    <col min="8" max="8" width="2.109375" customWidth="1"/>
    <col min="9" max="9" width="18.109375" customWidth="1"/>
    <col min="10" max="10" width="2.109375" customWidth="1"/>
    <col min="11" max="11" width="13" customWidth="1"/>
    <col min="12" max="12" width="6.21875" style="8" customWidth="1"/>
    <col min="13" max="13" width="3.21875" customWidth="1"/>
    <col min="14" max="14" width="7.44140625" customWidth="1"/>
    <col min="15" max="15" width="2.5546875" style="95" customWidth="1"/>
    <col min="16" max="16" width="3.77734375" style="95" customWidth="1"/>
    <col min="17" max="17" width="15.21875" style="95" customWidth="1"/>
    <col min="18" max="18" width="15.5546875" style="95" customWidth="1"/>
    <col min="19" max="19" width="5.5546875" style="95" customWidth="1"/>
    <col min="20" max="20" width="8.5546875" style="96" customWidth="1"/>
    <col min="21" max="21" width="8.109375" style="95" customWidth="1"/>
    <col min="22" max="22" width="10" style="95" customWidth="1"/>
    <col min="23" max="24" width="8.88671875" style="95"/>
    <col min="25" max="26" width="7.77734375" style="97" customWidth="1"/>
    <col min="27" max="27" width="9.44140625" style="97" customWidth="1"/>
    <col min="28" max="29" width="7.77734375" style="97" customWidth="1"/>
    <col min="30" max="30" width="6.109375" style="97" customWidth="1"/>
    <col min="31" max="31" width="11.44140625" style="97" customWidth="1"/>
    <col min="32" max="32" width="5.88671875" style="97" customWidth="1"/>
    <col min="33" max="35" width="7.5546875" style="97" customWidth="1"/>
    <col min="36" max="36" width="7.21875" style="97" customWidth="1"/>
    <col min="37" max="37" width="8.88671875" style="95"/>
    <col min="38" max="38" width="3.77734375" style="8" hidden="1" customWidth="1"/>
    <col min="39" max="39" width="8.44140625" style="12" hidden="1" customWidth="1"/>
  </cols>
  <sheetData>
    <row r="1" spans="1:39" ht="19.7">
      <c r="A1" s="350" t="s">
        <v>115</v>
      </c>
      <c r="B1" s="350"/>
      <c r="C1" s="350"/>
      <c r="D1" s="350"/>
      <c r="E1" s="350"/>
      <c r="F1" s="350"/>
      <c r="G1" s="350"/>
      <c r="H1" s="350"/>
      <c r="I1" s="350"/>
      <c r="J1" s="350"/>
      <c r="K1" s="350"/>
      <c r="L1" s="350"/>
      <c r="M1" s="350"/>
    </row>
    <row r="2" spans="1:39" ht="22.45" customHeight="1">
      <c r="A2" s="350" t="s">
        <v>118</v>
      </c>
      <c r="B2" s="350"/>
      <c r="C2" s="350"/>
      <c r="D2" s="350"/>
      <c r="E2" s="350"/>
      <c r="F2" s="350"/>
      <c r="G2" s="350"/>
      <c r="H2" s="350"/>
      <c r="I2" s="350"/>
      <c r="J2" s="350"/>
      <c r="K2" s="350"/>
      <c r="L2" s="350"/>
      <c r="M2" s="350"/>
    </row>
    <row r="3" spans="1:39" ht="21.1" customHeight="1">
      <c r="A3" s="5"/>
      <c r="B3" s="183"/>
      <c r="C3" s="5" t="s">
        <v>64</v>
      </c>
      <c r="D3" s="177" t="s">
        <v>65</v>
      </c>
      <c r="E3" s="183"/>
      <c r="F3" s="184" t="s">
        <v>66</v>
      </c>
      <c r="G3" s="5"/>
      <c r="H3" s="352"/>
      <c r="I3" s="352"/>
      <c r="J3" s="420"/>
      <c r="K3" s="420"/>
      <c r="L3" s="420"/>
      <c r="U3" s="98"/>
    </row>
    <row r="4" spans="1:39" ht="21.1" customHeight="1">
      <c r="A4" s="459" t="s">
        <v>68</v>
      </c>
      <c r="B4" s="459"/>
      <c r="C4" s="421"/>
      <c r="D4" s="421"/>
      <c r="E4" s="421"/>
      <c r="F4" s="421"/>
      <c r="G4" s="5"/>
      <c r="H4" s="352" t="s">
        <v>67</v>
      </c>
      <c r="I4" s="352"/>
      <c r="J4" s="243"/>
      <c r="K4" s="243"/>
      <c r="L4" s="243"/>
    </row>
    <row r="5" spans="1:39" ht="21.1" customHeight="1">
      <c r="A5" s="459" t="s">
        <v>133</v>
      </c>
      <c r="B5" s="459"/>
      <c r="C5" s="459"/>
      <c r="D5" s="459"/>
      <c r="E5" s="471"/>
      <c r="F5" s="471"/>
      <c r="G5" s="352" t="s">
        <v>134</v>
      </c>
      <c r="H5" s="352"/>
      <c r="I5" s="352"/>
      <c r="J5" s="436"/>
      <c r="K5" s="436"/>
      <c r="L5" s="436"/>
    </row>
    <row r="6" spans="1:39" ht="5.8" customHeight="1">
      <c r="A6" s="325"/>
      <c r="B6" s="325"/>
      <c r="C6" s="325"/>
      <c r="D6" s="325"/>
      <c r="E6" s="325"/>
      <c r="F6" s="325"/>
      <c r="G6" s="325"/>
      <c r="H6" s="325"/>
      <c r="I6" s="325"/>
      <c r="J6" s="325"/>
      <c r="K6" s="325"/>
      <c r="L6" s="326"/>
    </row>
    <row r="7" spans="1:39" ht="17.7" customHeight="1" thickBot="1">
      <c r="A7" s="327" t="s">
        <v>42</v>
      </c>
      <c r="B7" s="329" t="s">
        <v>43</v>
      </c>
      <c r="C7" s="330"/>
      <c r="D7" s="327" t="s">
        <v>44</v>
      </c>
      <c r="E7" s="333" t="s">
        <v>45</v>
      </c>
      <c r="F7" s="334"/>
      <c r="G7" s="327" t="s">
        <v>46</v>
      </c>
      <c r="H7" s="329" t="s">
        <v>47</v>
      </c>
      <c r="I7" s="344"/>
      <c r="J7" s="344"/>
      <c r="K7" s="330"/>
      <c r="L7" s="470" t="s">
        <v>48</v>
      </c>
      <c r="M7" s="470"/>
      <c r="P7" s="99"/>
      <c r="Q7" s="99"/>
      <c r="R7" s="99"/>
      <c r="S7" s="99"/>
      <c r="T7" s="100"/>
      <c r="U7" s="99"/>
      <c r="X7" s="430" t="s">
        <v>76</v>
      </c>
      <c r="Y7" s="432" t="s">
        <v>4</v>
      </c>
      <c r="Z7" s="432" t="s">
        <v>5</v>
      </c>
      <c r="AA7" s="432" t="s">
        <v>56</v>
      </c>
      <c r="AB7" s="432" t="s">
        <v>8</v>
      </c>
      <c r="AC7" s="430" t="s">
        <v>41</v>
      </c>
      <c r="AD7" s="432" t="s">
        <v>9</v>
      </c>
      <c r="AE7" s="432" t="s">
        <v>57</v>
      </c>
      <c r="AF7" s="432" t="s">
        <v>11</v>
      </c>
      <c r="AG7" s="432" t="s">
        <v>12</v>
      </c>
      <c r="AH7" s="432" t="s">
        <v>13</v>
      </c>
      <c r="AI7" s="422" t="s">
        <v>146</v>
      </c>
      <c r="AJ7" s="422" t="s">
        <v>63</v>
      </c>
      <c r="AM7" s="27" t="str">
        <f>"共 "&amp;COUNTIFS(H:H,"■",I:I,$Q$13)&amp;" 人"</f>
        <v>共 0 人</v>
      </c>
    </row>
    <row r="8" spans="1:39" ht="17.7" customHeight="1">
      <c r="A8" s="328"/>
      <c r="B8" s="331"/>
      <c r="C8" s="332"/>
      <c r="D8" s="328"/>
      <c r="E8" s="333" t="s">
        <v>49</v>
      </c>
      <c r="F8" s="334"/>
      <c r="G8" s="328"/>
      <c r="H8" s="331"/>
      <c r="I8" s="345"/>
      <c r="J8" s="345"/>
      <c r="K8" s="332"/>
      <c r="L8" s="470"/>
      <c r="M8" s="470"/>
      <c r="P8" s="404" t="s">
        <v>155</v>
      </c>
      <c r="Q8" s="248"/>
      <c r="R8" s="248"/>
      <c r="S8" s="180" t="s">
        <v>18</v>
      </c>
      <c r="T8" s="181" t="s">
        <v>1</v>
      </c>
      <c r="U8" s="182" t="s">
        <v>19</v>
      </c>
      <c r="W8" s="97"/>
      <c r="X8" s="431"/>
      <c r="Y8" s="433"/>
      <c r="Z8" s="433"/>
      <c r="AA8" s="433"/>
      <c r="AB8" s="433"/>
      <c r="AC8" s="431"/>
      <c r="AD8" s="433"/>
      <c r="AE8" s="433"/>
      <c r="AF8" s="433"/>
      <c r="AG8" s="433"/>
      <c r="AH8" s="433"/>
      <c r="AI8" s="423"/>
      <c r="AJ8" s="423"/>
      <c r="AL8" s="28" t="s">
        <v>74</v>
      </c>
      <c r="AM8" s="14" t="s">
        <v>75</v>
      </c>
    </row>
    <row r="9" spans="1:39" ht="11.25" customHeight="1">
      <c r="A9" s="339">
        <v>1</v>
      </c>
      <c r="B9" s="210"/>
      <c r="C9" s="211"/>
      <c r="D9" s="207"/>
      <c r="E9" s="216"/>
      <c r="F9" s="217"/>
      <c r="G9" s="207"/>
      <c r="H9" s="48" t="s">
        <v>71</v>
      </c>
      <c r="I9" s="15" t="s">
        <v>4</v>
      </c>
      <c r="J9" s="48" t="s">
        <v>71</v>
      </c>
      <c r="K9" s="45" t="s">
        <v>5</v>
      </c>
      <c r="L9" s="222"/>
      <c r="M9" s="223"/>
      <c r="P9" s="255" t="s">
        <v>3</v>
      </c>
      <c r="Q9" s="258" t="s">
        <v>4</v>
      </c>
      <c r="R9" s="259"/>
      <c r="S9" s="178" t="str">
        <f>IF(COUNTIFS(H:H,"■",I:I,Q9)=0,"",COUNTIFS(H:H,"■",I:I,Q9))</f>
        <v/>
      </c>
      <c r="T9" s="68" t="str">
        <f>IF(S9="","",S9*評估費用試算工具!I4)</f>
        <v/>
      </c>
      <c r="U9" s="271" t="str">
        <f ca="1">IF(SUM(T9:T20)=0,"",SUM(T9:T20))</f>
        <v/>
      </c>
      <c r="W9" s="10">
        <v>1</v>
      </c>
      <c r="X9" s="10" t="str">
        <f t="shared" ref="X9:X38" ca="1" si="0">IF(OFFSET($B$9,($W9-1)*6,0)="","",OFFSET($B$9,($W9-1)*6,0))</f>
        <v/>
      </c>
      <c r="Y9" s="14" t="str">
        <f t="shared" ref="Y9:Y38" ca="1" si="1">IF(OFFSET($H$9,($W9-1)*6,0)="■","■","")</f>
        <v/>
      </c>
      <c r="Z9" s="14" t="str">
        <f t="shared" ref="Z9:Z38" ca="1" si="2">IF(OFFSET($J$9,($W9-1)*6,0)="■","■","")</f>
        <v/>
      </c>
      <c r="AA9" s="14" t="str">
        <f t="shared" ref="AA9:AA38" ca="1" si="3">IF(OFFSET($H$10,($W9-1)*6,0)="■","■","")</f>
        <v/>
      </c>
      <c r="AB9" s="14" t="str">
        <f t="shared" ref="AB9:AB38" ca="1" si="4">IF(OFFSET($J$10,($W9-1)*6,0)="■","■","")</f>
        <v/>
      </c>
      <c r="AC9" s="14" t="str">
        <f t="shared" ref="AC9:AC38" ca="1" si="5">IF(OFFSET($H$11,($W9-1)*6,0)="■","■","")</f>
        <v/>
      </c>
      <c r="AD9" s="14" t="str">
        <f t="shared" ref="AD9:AD38" ca="1" si="6">IF(OFFSET($J$11,($W9-1)*6,0)="■","■","")</f>
        <v/>
      </c>
      <c r="AE9" s="14" t="str">
        <f t="shared" ref="AE9:AE38" ca="1" si="7">IF(OFFSET($H$12,($W9-1)*6,0)="■","■","")</f>
        <v/>
      </c>
      <c r="AF9" s="14" t="str">
        <f t="shared" ref="AF9:AF38" ca="1" si="8">IF(OFFSET($J$12,($W9-1)*6,0)="■","■","")</f>
        <v/>
      </c>
      <c r="AG9" s="14" t="str">
        <f t="shared" ref="AG9:AG38" ca="1" si="9">IF(OFFSET($H$13,($W9-1)*6,0)="■","■","")</f>
        <v/>
      </c>
      <c r="AH9" s="14" t="str">
        <f t="shared" ref="AH9:AH38" ca="1" si="10">IF(OFFSET($J$13,($W9-1)*6,0)="■","■","")</f>
        <v/>
      </c>
      <c r="AI9" s="14" t="str">
        <f t="shared" ref="AI9:AI38" ca="1" si="11">IF(OFFSET($H$14,($W9-1)*6,0)="■","■","")</f>
        <v/>
      </c>
      <c r="AJ9" s="14" t="str">
        <f t="shared" ref="AJ9:AJ38" ca="1" si="12">IF(OFFSET($J$14,($W9-1)*6,0)="■","■","")</f>
        <v/>
      </c>
      <c r="AL9" s="28">
        <v>1</v>
      </c>
      <c r="AM9" s="14" t="str">
        <f ca="1">IF((INDIRECT("H"&amp;ROW($H$11)+(6*(AL9-1)))="■")*(INDIRECT("E"&amp;ROW($E$9)+(6*(AL9-1)))=""),"未填",IF((INDIRECT("H"&amp;ROW($H$11)+(6*(AL9-1)))="■")*(INDIRECT("E"&amp;ROW($E$9)+(6*(AL9-1)))=$R$13),"跨",IF((INDIRECT("H"&amp;ROW($H$11)+(6*(AL9-1)))="■")*(INDIRECT("E"&amp;ROW($E$9)+(6*(AL9-1)))&lt;&gt;$R$13),"非跨","")))</f>
        <v/>
      </c>
    </row>
    <row r="10" spans="1:39" ht="11.25" customHeight="1">
      <c r="A10" s="340"/>
      <c r="B10" s="212"/>
      <c r="C10" s="213"/>
      <c r="D10" s="208"/>
      <c r="E10" s="218"/>
      <c r="F10" s="219"/>
      <c r="G10" s="208"/>
      <c r="H10" s="49" t="s">
        <v>71</v>
      </c>
      <c r="I10" s="16" t="s">
        <v>56</v>
      </c>
      <c r="J10" s="49" t="s">
        <v>71</v>
      </c>
      <c r="K10" s="47" t="s">
        <v>60</v>
      </c>
      <c r="L10" s="224"/>
      <c r="M10" s="225"/>
      <c r="P10" s="256"/>
      <c r="Q10" s="258" t="s">
        <v>5</v>
      </c>
      <c r="R10" s="259"/>
      <c r="S10" s="178" t="str">
        <f>IF(COUNTIFS(J:J,"■",K:K,Q10)=0,"",COUNTIFS(J:J,"■",K:K,Q10))</f>
        <v/>
      </c>
      <c r="T10" s="68" t="str">
        <f>IF(S10="","",S10*評估費用試算工具!I5)</f>
        <v/>
      </c>
      <c r="U10" s="272"/>
      <c r="W10" s="10">
        <v>2</v>
      </c>
      <c r="X10" s="10"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28">
        <v>2</v>
      </c>
      <c r="AM10" s="14" t="str">
        <f t="shared" ref="AM10:AM48" ca="1" si="13">IF((INDIRECT("H"&amp;ROW($H$11)+(6*(AL10-1)))="■")*(INDIRECT("E"&amp;ROW($E$9)+(6*(AL10-1)))=""),"未填",IF((INDIRECT("H"&amp;ROW($H$11)+(6*(AL10-1)))="■")*(INDIRECT("E"&amp;ROW($E$9)+(6*(AL10-1)))=$R$13),"跨",IF((INDIRECT("H"&amp;ROW($H$11)+(6*(AL10-1)))="■")*(INDIRECT("E"&amp;ROW($E$9)+(6*(AL10-1)))&lt;&gt;$R$13),"非跨","")))</f>
        <v/>
      </c>
    </row>
    <row r="11" spans="1:39" ht="11.25" customHeight="1">
      <c r="A11" s="340"/>
      <c r="B11" s="212"/>
      <c r="C11" s="213"/>
      <c r="D11" s="208"/>
      <c r="E11" s="220"/>
      <c r="F11" s="221"/>
      <c r="G11" s="208"/>
      <c r="H11" s="49" t="s">
        <v>71</v>
      </c>
      <c r="I11" s="16" t="s">
        <v>41</v>
      </c>
      <c r="J11" s="49" t="s">
        <v>71</v>
      </c>
      <c r="K11" s="47" t="s">
        <v>59</v>
      </c>
      <c r="L11" s="224"/>
      <c r="M11" s="225"/>
      <c r="P11" s="256"/>
      <c r="Q11" s="258" t="s">
        <v>56</v>
      </c>
      <c r="R11" s="259"/>
      <c r="S11" s="178" t="str">
        <f>IF(COUNTIFS(H:H,"■",I:I,Q11)=0,"",COUNTIFS(H:H,"■",I:I,Q11))</f>
        <v/>
      </c>
      <c r="T11" s="68" t="str">
        <f>IF(S11="","",ROUNDUP(S11/20,0)*評估費用試算工具!I6)</f>
        <v/>
      </c>
      <c r="U11" s="272"/>
      <c r="W11" s="10">
        <v>3</v>
      </c>
      <c r="X11" s="10"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28">
        <v>3</v>
      </c>
      <c r="AM11" s="14" t="str">
        <f t="shared" ca="1" si="13"/>
        <v/>
      </c>
    </row>
    <row r="12" spans="1:39" ht="11.25" customHeight="1">
      <c r="A12" s="340"/>
      <c r="B12" s="212"/>
      <c r="C12" s="213"/>
      <c r="D12" s="208"/>
      <c r="E12" s="216"/>
      <c r="F12" s="217"/>
      <c r="G12" s="208"/>
      <c r="H12" s="49" t="s">
        <v>71</v>
      </c>
      <c r="I12" s="16" t="s">
        <v>57</v>
      </c>
      <c r="J12" s="49" t="s">
        <v>71</v>
      </c>
      <c r="K12" s="47" t="s">
        <v>61</v>
      </c>
      <c r="L12" s="224"/>
      <c r="M12" s="225"/>
      <c r="P12" s="256"/>
      <c r="Q12" s="258" t="s">
        <v>8</v>
      </c>
      <c r="R12" s="259"/>
      <c r="S12" s="178" t="str">
        <f>IF(COUNTIFS(J:J,"■",K:K,Q12)=0,"",COUNTIFS(J:J,"■",K:K,Q12))</f>
        <v/>
      </c>
      <c r="T12" s="68" t="str">
        <f>IF(S12="","",ROUNDUP(S12/20,0)*評估費用試算工具!I7)</f>
        <v/>
      </c>
      <c r="U12" s="272"/>
      <c r="W12" s="10">
        <v>4</v>
      </c>
      <c r="X12" s="10"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28">
        <v>4</v>
      </c>
      <c r="AM12" s="14" t="str">
        <f t="shared" ca="1" si="13"/>
        <v/>
      </c>
    </row>
    <row r="13" spans="1:39" ht="11.25" customHeight="1">
      <c r="A13" s="340"/>
      <c r="B13" s="212"/>
      <c r="C13" s="213"/>
      <c r="D13" s="208"/>
      <c r="E13" s="218"/>
      <c r="F13" s="219"/>
      <c r="G13" s="208"/>
      <c r="H13" s="49" t="s">
        <v>71</v>
      </c>
      <c r="I13" s="16" t="s">
        <v>58</v>
      </c>
      <c r="J13" s="49" t="s">
        <v>71</v>
      </c>
      <c r="K13" s="47" t="s">
        <v>62</v>
      </c>
      <c r="L13" s="224"/>
      <c r="M13" s="225"/>
      <c r="P13" s="256"/>
      <c r="Q13" s="260" t="s">
        <v>41</v>
      </c>
      <c r="R13" s="176" t="s">
        <v>6</v>
      </c>
      <c r="S13" s="178" t="str">
        <f ca="1">IF(COUNTIF(AM:AM,"跨")=0,"",COUNTIF(AM:AM,"跨"))</f>
        <v/>
      </c>
      <c r="T13" s="68" t="str">
        <f ca="1">IF(S13="","",ROUNDUP(S13/5,0)*評估費用試算工具!I8)</f>
        <v/>
      </c>
      <c r="U13" s="272"/>
      <c r="W13" s="10">
        <v>5</v>
      </c>
      <c r="X13" s="10"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28">
        <v>5</v>
      </c>
      <c r="AM13" s="14" t="str">
        <f t="shared" ca="1" si="13"/>
        <v/>
      </c>
    </row>
    <row r="14" spans="1:39" ht="11.25" customHeight="1">
      <c r="A14" s="341"/>
      <c r="B14" s="214"/>
      <c r="C14" s="215"/>
      <c r="D14" s="209"/>
      <c r="E14" s="220"/>
      <c r="F14" s="221"/>
      <c r="G14" s="209"/>
      <c r="H14" s="50" t="s">
        <v>71</v>
      </c>
      <c r="I14" s="17" t="s">
        <v>146</v>
      </c>
      <c r="J14" s="50" t="s">
        <v>71</v>
      </c>
      <c r="K14" s="18" t="s">
        <v>63</v>
      </c>
      <c r="L14" s="226"/>
      <c r="M14" s="227"/>
      <c r="P14" s="256"/>
      <c r="Q14" s="261"/>
      <c r="R14" s="176" t="s">
        <v>7</v>
      </c>
      <c r="S14" s="178" t="str">
        <f ca="1">IF(COUNTIF(AM:AM,"非跨")=0,"",COUNTIF(AM:AM,"非跨"))</f>
        <v/>
      </c>
      <c r="T14" s="68" t="str">
        <f ca="1">IF(S14="","",S14*評估費用試算工具!I9)</f>
        <v/>
      </c>
      <c r="U14" s="272"/>
      <c r="W14" s="10">
        <v>6</v>
      </c>
      <c r="X14" s="10"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28">
        <v>6</v>
      </c>
      <c r="AM14" s="14" t="str">
        <f t="shared" ca="1" si="13"/>
        <v/>
      </c>
    </row>
    <row r="15" spans="1:39" ht="11.25" customHeight="1">
      <c r="A15" s="339">
        <v>2</v>
      </c>
      <c r="B15" s="210"/>
      <c r="C15" s="211"/>
      <c r="D15" s="207"/>
      <c r="E15" s="216"/>
      <c r="F15" s="217"/>
      <c r="G15" s="207"/>
      <c r="H15" s="48" t="s">
        <v>71</v>
      </c>
      <c r="I15" s="15" t="s">
        <v>4</v>
      </c>
      <c r="J15" s="48" t="s">
        <v>71</v>
      </c>
      <c r="K15" s="45" t="s">
        <v>5</v>
      </c>
      <c r="L15" s="222"/>
      <c r="M15" s="223"/>
      <c r="P15" s="256"/>
      <c r="Q15" s="258" t="s">
        <v>9</v>
      </c>
      <c r="R15" s="259"/>
      <c r="S15" s="178" t="str">
        <f>IF(COUNTIFS(J:J,"■",K:K,Q15)=0,"",COUNTIFS(J:J,"■",K:K,Q15))</f>
        <v/>
      </c>
      <c r="T15" s="68" t="str">
        <f>IF(S15="","",S15*評估費用試算工具!I10)</f>
        <v/>
      </c>
      <c r="U15" s="272"/>
      <c r="W15" s="10">
        <v>7</v>
      </c>
      <c r="X15" s="10"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28">
        <v>7</v>
      </c>
      <c r="AM15" s="14" t="str">
        <f t="shared" ca="1" si="13"/>
        <v/>
      </c>
    </row>
    <row r="16" spans="1:39" ht="11.25" customHeight="1">
      <c r="A16" s="340"/>
      <c r="B16" s="212"/>
      <c r="C16" s="213"/>
      <c r="D16" s="208"/>
      <c r="E16" s="218"/>
      <c r="F16" s="219"/>
      <c r="G16" s="208"/>
      <c r="H16" s="49" t="s">
        <v>71</v>
      </c>
      <c r="I16" s="16" t="s">
        <v>56</v>
      </c>
      <c r="J16" s="49" t="s">
        <v>71</v>
      </c>
      <c r="K16" s="47" t="s">
        <v>60</v>
      </c>
      <c r="L16" s="224"/>
      <c r="M16" s="225"/>
      <c r="P16" s="256"/>
      <c r="Q16" s="258" t="s">
        <v>10</v>
      </c>
      <c r="R16" s="259"/>
      <c r="S16" s="178" t="str">
        <f>IF(COUNTIFS(H:H,"■",I:I,Q16)=0,"",COUNTIFS(H:H,"■",I:I,Q16))</f>
        <v/>
      </c>
      <c r="T16" s="68" t="str">
        <f>IF(S16="","",S16*評估費用試算工具!I11)</f>
        <v/>
      </c>
      <c r="U16" s="272"/>
      <c r="W16" s="10">
        <v>8</v>
      </c>
      <c r="X16" s="10"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28">
        <v>8</v>
      </c>
      <c r="AM16" s="14" t="str">
        <f t="shared" ca="1" si="13"/>
        <v/>
      </c>
    </row>
    <row r="17" spans="1:39" ht="11.25" customHeight="1">
      <c r="A17" s="340"/>
      <c r="B17" s="212"/>
      <c r="C17" s="213"/>
      <c r="D17" s="208"/>
      <c r="E17" s="220"/>
      <c r="F17" s="221"/>
      <c r="G17" s="208"/>
      <c r="H17" s="49" t="s">
        <v>71</v>
      </c>
      <c r="I17" s="16" t="s">
        <v>41</v>
      </c>
      <c r="J17" s="49" t="s">
        <v>71</v>
      </c>
      <c r="K17" s="47" t="s">
        <v>59</v>
      </c>
      <c r="L17" s="224"/>
      <c r="M17" s="225"/>
      <c r="P17" s="256"/>
      <c r="Q17" s="258" t="s">
        <v>11</v>
      </c>
      <c r="R17" s="259"/>
      <c r="S17" s="178" t="str">
        <f>IF(COUNTIFS(J:J,"■",K:K,Q17)=0,"",COUNTIFS(J:J,"■",K:K,Q17))</f>
        <v/>
      </c>
      <c r="T17" s="68" t="str">
        <f>IF(S17="","",S17*評估費用試算工具!I12)</f>
        <v/>
      </c>
      <c r="U17" s="272"/>
      <c r="W17" s="10">
        <v>9</v>
      </c>
      <c r="X17" s="10"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28">
        <v>9</v>
      </c>
      <c r="AM17" s="14" t="str">
        <f t="shared" ca="1" si="13"/>
        <v/>
      </c>
    </row>
    <row r="18" spans="1:39" ht="11.25" customHeight="1">
      <c r="A18" s="340"/>
      <c r="B18" s="212"/>
      <c r="C18" s="213"/>
      <c r="D18" s="208"/>
      <c r="E18" s="216"/>
      <c r="F18" s="217"/>
      <c r="G18" s="208"/>
      <c r="H18" s="49" t="s">
        <v>71</v>
      </c>
      <c r="I18" s="16" t="s">
        <v>57</v>
      </c>
      <c r="J18" s="49" t="s">
        <v>71</v>
      </c>
      <c r="K18" s="47" t="s">
        <v>61</v>
      </c>
      <c r="L18" s="224"/>
      <c r="M18" s="225"/>
      <c r="P18" s="256"/>
      <c r="Q18" s="258" t="s">
        <v>58</v>
      </c>
      <c r="R18" s="259"/>
      <c r="S18" s="178" t="str">
        <f>IF(COUNTIFS(H:H,"■",I:I,Q18)=0,"",COUNTIFS(H:H,"■",I:I,Q18))</f>
        <v/>
      </c>
      <c r="T18" s="68" t="str">
        <f>IF(S18="","",S18*評估費用試算工具!I13)</f>
        <v/>
      </c>
      <c r="U18" s="272"/>
      <c r="W18" s="10">
        <v>10</v>
      </c>
      <c r="X18" s="10"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28">
        <v>10</v>
      </c>
      <c r="AM18" s="14" t="str">
        <f t="shared" ca="1" si="13"/>
        <v/>
      </c>
    </row>
    <row r="19" spans="1:39" ht="11.25" customHeight="1">
      <c r="A19" s="340"/>
      <c r="B19" s="212"/>
      <c r="C19" s="213"/>
      <c r="D19" s="208"/>
      <c r="E19" s="218"/>
      <c r="F19" s="219"/>
      <c r="G19" s="208"/>
      <c r="H19" s="49" t="s">
        <v>71</v>
      </c>
      <c r="I19" s="16" t="s">
        <v>58</v>
      </c>
      <c r="J19" s="49" t="s">
        <v>71</v>
      </c>
      <c r="K19" s="47" t="s">
        <v>62</v>
      </c>
      <c r="L19" s="224"/>
      <c r="M19" s="225"/>
      <c r="P19" s="256"/>
      <c r="Q19" s="258" t="s">
        <v>13</v>
      </c>
      <c r="R19" s="259"/>
      <c r="S19" s="178" t="str">
        <f>IF(COUNTIFS(J:J,"■",K:K,Q19)=0,"",COUNTIFS(J:J,"■",K:K,Q19))</f>
        <v/>
      </c>
      <c r="T19" s="68" t="str">
        <f>IF(S19="","",S19*評估費用試算工具!I14)</f>
        <v/>
      </c>
      <c r="U19" s="272"/>
      <c r="W19" s="10">
        <v>11</v>
      </c>
      <c r="X19" s="10"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28">
        <v>11</v>
      </c>
      <c r="AM19" s="14" t="str">
        <f t="shared" ca="1" si="13"/>
        <v/>
      </c>
    </row>
    <row r="20" spans="1:39" ht="11.25" customHeight="1">
      <c r="A20" s="341"/>
      <c r="B20" s="214"/>
      <c r="C20" s="215"/>
      <c r="D20" s="209"/>
      <c r="E20" s="220"/>
      <c r="F20" s="221"/>
      <c r="G20" s="209"/>
      <c r="H20" s="50" t="s">
        <v>71</v>
      </c>
      <c r="I20" s="17" t="s">
        <v>146</v>
      </c>
      <c r="J20" s="50" t="s">
        <v>71</v>
      </c>
      <c r="K20" s="18" t="s">
        <v>63</v>
      </c>
      <c r="L20" s="226"/>
      <c r="M20" s="227"/>
      <c r="P20" s="257"/>
      <c r="Q20" s="269" t="s">
        <v>63</v>
      </c>
      <c r="R20" s="270"/>
      <c r="S20" s="178" t="str">
        <f>IF(COUNTIFS(J:J,"■",K:K,Q20)=0,"",COUNTIFS(J:J,"■",K:K,Q20))</f>
        <v/>
      </c>
      <c r="T20" s="68" t="str">
        <f>IF(S20="","",S20*評估費用試算工具!I15)</f>
        <v/>
      </c>
      <c r="U20" s="273"/>
      <c r="W20" s="10">
        <v>12</v>
      </c>
      <c r="X20" s="10"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28">
        <v>12</v>
      </c>
      <c r="AM20" s="14" t="str">
        <f t="shared" ca="1" si="13"/>
        <v/>
      </c>
    </row>
    <row r="21" spans="1:39" ht="11.25" customHeight="1" thickBot="1">
      <c r="A21" s="339">
        <v>3</v>
      </c>
      <c r="B21" s="210"/>
      <c r="C21" s="211"/>
      <c r="D21" s="207"/>
      <c r="E21" s="216"/>
      <c r="F21" s="217"/>
      <c r="G21" s="207"/>
      <c r="H21" s="48" t="s">
        <v>71</v>
      </c>
      <c r="I21" s="15" t="s">
        <v>4</v>
      </c>
      <c r="J21" s="48" t="s">
        <v>71</v>
      </c>
      <c r="K21" s="45" t="s">
        <v>5</v>
      </c>
      <c r="L21" s="222"/>
      <c r="M21" s="223"/>
      <c r="P21" s="253" t="s">
        <v>147</v>
      </c>
      <c r="Q21" s="254"/>
      <c r="R21" s="438"/>
      <c r="S21" s="179" t="str">
        <f>IF(COUNTIFS(H:H,"■",I:I,"鑑定評估報告")=0,"",COUNTIFS(H:H,"■",I:I,"鑑定評估報告"))</f>
        <v/>
      </c>
      <c r="T21" s="262" t="str">
        <f>IF(S21="","",S21*評估費用試算工具!I16)</f>
        <v/>
      </c>
      <c r="U21" s="263"/>
      <c r="W21" s="10">
        <v>13</v>
      </c>
      <c r="X21" s="10"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28">
        <v>13</v>
      </c>
      <c r="AM21" s="14" t="str">
        <f t="shared" ca="1" si="13"/>
        <v/>
      </c>
    </row>
    <row r="22" spans="1:39" ht="11.25" customHeight="1" thickBot="1">
      <c r="A22" s="340"/>
      <c r="B22" s="212"/>
      <c r="C22" s="213"/>
      <c r="D22" s="208"/>
      <c r="E22" s="218"/>
      <c r="F22" s="219"/>
      <c r="G22" s="208"/>
      <c r="H22" s="49" t="s">
        <v>71</v>
      </c>
      <c r="I22" s="16" t="s">
        <v>56</v>
      </c>
      <c r="J22" s="49" t="s">
        <v>71</v>
      </c>
      <c r="K22" s="47" t="s">
        <v>60</v>
      </c>
      <c r="L22" s="224"/>
      <c r="M22" s="225"/>
      <c r="T22" s="95"/>
      <c r="W22" s="10">
        <v>14</v>
      </c>
      <c r="X22" s="10"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28">
        <v>14</v>
      </c>
      <c r="AM22" s="14" t="str">
        <f t="shared" ca="1" si="13"/>
        <v/>
      </c>
    </row>
    <row r="23" spans="1:39" ht="11.25" customHeight="1">
      <c r="A23" s="340"/>
      <c r="B23" s="212"/>
      <c r="C23" s="213"/>
      <c r="D23" s="208"/>
      <c r="E23" s="220"/>
      <c r="F23" s="221"/>
      <c r="G23" s="208"/>
      <c r="H23" s="49" t="s">
        <v>71</v>
      </c>
      <c r="I23" s="16" t="s">
        <v>41</v>
      </c>
      <c r="J23" s="49" t="s">
        <v>71</v>
      </c>
      <c r="K23" s="47" t="s">
        <v>59</v>
      </c>
      <c r="L23" s="224"/>
      <c r="M23" s="225"/>
      <c r="P23" s="404" t="s">
        <v>155</v>
      </c>
      <c r="Q23" s="248"/>
      <c r="R23" s="248"/>
      <c r="S23" s="180" t="s">
        <v>85</v>
      </c>
      <c r="T23" s="401" t="s">
        <v>113</v>
      </c>
      <c r="U23" s="289"/>
      <c r="W23" s="10">
        <v>15</v>
      </c>
      <c r="X23" s="10"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28">
        <v>15</v>
      </c>
      <c r="AM23" s="14" t="str">
        <f t="shared" ca="1" si="13"/>
        <v/>
      </c>
    </row>
    <row r="24" spans="1:39" ht="11.25" customHeight="1">
      <c r="A24" s="340"/>
      <c r="B24" s="212"/>
      <c r="C24" s="213"/>
      <c r="D24" s="208"/>
      <c r="E24" s="216"/>
      <c r="F24" s="217"/>
      <c r="G24" s="208"/>
      <c r="H24" s="49" t="s">
        <v>71</v>
      </c>
      <c r="I24" s="16" t="s">
        <v>57</v>
      </c>
      <c r="J24" s="49" t="s">
        <v>71</v>
      </c>
      <c r="K24" s="47" t="s">
        <v>61</v>
      </c>
      <c r="L24" s="224"/>
      <c r="M24" s="225"/>
      <c r="P24" s="406" t="s">
        <v>119</v>
      </c>
      <c r="Q24" s="407"/>
      <c r="R24" s="464"/>
      <c r="S24" s="388"/>
      <c r="T24" s="299" t="str">
        <f>IF(S24="","",S24*評估費用試算工具!I19)</f>
        <v/>
      </c>
      <c r="U24" s="386"/>
      <c r="W24" s="10">
        <v>16</v>
      </c>
      <c r="X24" s="10"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28">
        <v>16</v>
      </c>
      <c r="AM24" s="14" t="str">
        <f t="shared" ca="1" si="13"/>
        <v/>
      </c>
    </row>
    <row r="25" spans="1:39" ht="11.25" customHeight="1">
      <c r="A25" s="340"/>
      <c r="B25" s="212"/>
      <c r="C25" s="213"/>
      <c r="D25" s="208"/>
      <c r="E25" s="218"/>
      <c r="F25" s="219"/>
      <c r="G25" s="208"/>
      <c r="H25" s="49" t="s">
        <v>71</v>
      </c>
      <c r="I25" s="16" t="s">
        <v>58</v>
      </c>
      <c r="J25" s="49" t="s">
        <v>71</v>
      </c>
      <c r="K25" s="47" t="s">
        <v>62</v>
      </c>
      <c r="L25" s="224"/>
      <c r="M25" s="225"/>
      <c r="P25" s="465"/>
      <c r="Q25" s="466"/>
      <c r="R25" s="467"/>
      <c r="S25" s="389"/>
      <c r="T25" s="468"/>
      <c r="U25" s="469"/>
      <c r="W25" s="10">
        <v>17</v>
      </c>
      <c r="X25" s="10"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28">
        <v>17</v>
      </c>
      <c r="AM25" s="14" t="str">
        <f t="shared" ca="1" si="13"/>
        <v/>
      </c>
    </row>
    <row r="26" spans="1:39" ht="11.25" customHeight="1">
      <c r="A26" s="341"/>
      <c r="B26" s="214"/>
      <c r="C26" s="215"/>
      <c r="D26" s="209"/>
      <c r="E26" s="220"/>
      <c r="F26" s="221"/>
      <c r="G26" s="209"/>
      <c r="H26" s="50" t="s">
        <v>71</v>
      </c>
      <c r="I26" s="17" t="s">
        <v>146</v>
      </c>
      <c r="J26" s="50" t="s">
        <v>71</v>
      </c>
      <c r="K26" s="18" t="s">
        <v>63</v>
      </c>
      <c r="L26" s="226"/>
      <c r="M26" s="227"/>
      <c r="P26" s="441" t="s">
        <v>15</v>
      </c>
      <c r="Q26" s="442"/>
      <c r="R26" s="460"/>
      <c r="S26" s="389"/>
      <c r="T26" s="303" t="str">
        <f>IF(S24="","",S24*評估費用試算工具!I20)</f>
        <v/>
      </c>
      <c r="U26" s="462"/>
      <c r="W26" s="10">
        <v>18</v>
      </c>
      <c r="X26" s="10"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28">
        <v>18</v>
      </c>
      <c r="AM26" s="14" t="str">
        <f t="shared" ca="1" si="13"/>
        <v/>
      </c>
    </row>
    <row r="27" spans="1:39" ht="11.25" customHeight="1" thickBot="1">
      <c r="A27" s="339">
        <v>4</v>
      </c>
      <c r="B27" s="210"/>
      <c r="C27" s="211"/>
      <c r="D27" s="207"/>
      <c r="E27" s="216"/>
      <c r="F27" s="217"/>
      <c r="G27" s="207"/>
      <c r="H27" s="48" t="s">
        <v>71</v>
      </c>
      <c r="I27" s="15" t="s">
        <v>4</v>
      </c>
      <c r="J27" s="48" t="s">
        <v>71</v>
      </c>
      <c r="K27" s="45" t="s">
        <v>5</v>
      </c>
      <c r="L27" s="222"/>
      <c r="M27" s="223"/>
      <c r="P27" s="443"/>
      <c r="Q27" s="444"/>
      <c r="R27" s="461"/>
      <c r="S27" s="390"/>
      <c r="T27" s="305"/>
      <c r="U27" s="463"/>
      <c r="W27" s="10">
        <v>19</v>
      </c>
      <c r="X27" s="10"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28">
        <v>19</v>
      </c>
      <c r="AM27" s="14" t="str">
        <f t="shared" ca="1" si="13"/>
        <v/>
      </c>
    </row>
    <row r="28" spans="1:39" ht="11.25" customHeight="1">
      <c r="A28" s="340"/>
      <c r="B28" s="212"/>
      <c r="C28" s="213"/>
      <c r="D28" s="208"/>
      <c r="E28" s="218"/>
      <c r="F28" s="219"/>
      <c r="G28" s="208"/>
      <c r="H28" s="49" t="s">
        <v>71</v>
      </c>
      <c r="I28" s="16" t="s">
        <v>56</v>
      </c>
      <c r="J28" s="49" t="s">
        <v>71</v>
      </c>
      <c r="K28" s="47" t="s">
        <v>60</v>
      </c>
      <c r="L28" s="224"/>
      <c r="M28" s="225"/>
      <c r="T28" s="95"/>
      <c r="W28" s="10">
        <v>20</v>
      </c>
      <c r="X28" s="10"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28">
        <v>20</v>
      </c>
      <c r="AM28" s="14" t="str">
        <f t="shared" ca="1" si="13"/>
        <v/>
      </c>
    </row>
    <row r="29" spans="1:39" ht="11.25" customHeight="1">
      <c r="A29" s="340"/>
      <c r="B29" s="212"/>
      <c r="C29" s="213"/>
      <c r="D29" s="208"/>
      <c r="E29" s="220"/>
      <c r="F29" s="221"/>
      <c r="G29" s="208"/>
      <c r="H29" s="49" t="s">
        <v>71</v>
      </c>
      <c r="I29" s="16" t="s">
        <v>41</v>
      </c>
      <c r="J29" s="49" t="s">
        <v>71</v>
      </c>
      <c r="K29" s="47" t="s">
        <v>59</v>
      </c>
      <c r="L29" s="224"/>
      <c r="M29" s="225"/>
      <c r="P29" s="399" t="s">
        <v>29</v>
      </c>
      <c r="Q29" s="399"/>
      <c r="R29" s="399"/>
      <c r="S29" s="399"/>
      <c r="T29" s="400">
        <f ca="1">SUM(U9,T21,T24,T26)</f>
        <v>0</v>
      </c>
      <c r="U29" s="400"/>
      <c r="W29" s="10">
        <v>21</v>
      </c>
      <c r="X29" s="10"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28">
        <v>21</v>
      </c>
      <c r="AM29" s="14" t="str">
        <f t="shared" ca="1" si="13"/>
        <v/>
      </c>
    </row>
    <row r="30" spans="1:39" ht="11.25" customHeight="1">
      <c r="A30" s="340"/>
      <c r="B30" s="212"/>
      <c r="C30" s="213"/>
      <c r="D30" s="208"/>
      <c r="E30" s="216"/>
      <c r="F30" s="217"/>
      <c r="G30" s="208"/>
      <c r="H30" s="49" t="s">
        <v>71</v>
      </c>
      <c r="I30" s="16" t="s">
        <v>57</v>
      </c>
      <c r="J30" s="49" t="s">
        <v>71</v>
      </c>
      <c r="K30" s="47" t="s">
        <v>61</v>
      </c>
      <c r="L30" s="224"/>
      <c r="M30" s="225"/>
      <c r="P30" s="399"/>
      <c r="Q30" s="399"/>
      <c r="R30" s="399"/>
      <c r="S30" s="399"/>
      <c r="T30" s="400"/>
      <c r="U30" s="400"/>
      <c r="W30" s="10">
        <v>22</v>
      </c>
      <c r="X30" s="10"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28">
        <v>22</v>
      </c>
      <c r="AM30" s="14" t="str">
        <f t="shared" ca="1" si="13"/>
        <v/>
      </c>
    </row>
    <row r="31" spans="1:39" ht="11.25" customHeight="1">
      <c r="A31" s="340"/>
      <c r="B31" s="212"/>
      <c r="C31" s="213"/>
      <c r="D31" s="208"/>
      <c r="E31" s="218"/>
      <c r="F31" s="219"/>
      <c r="G31" s="208"/>
      <c r="H31" s="49" t="s">
        <v>71</v>
      </c>
      <c r="I31" s="16" t="s">
        <v>58</v>
      </c>
      <c r="J31" s="49" t="s">
        <v>71</v>
      </c>
      <c r="K31" s="47" t="s">
        <v>62</v>
      </c>
      <c r="L31" s="224"/>
      <c r="M31" s="225"/>
      <c r="P31" s="97"/>
      <c r="Q31" s="97"/>
      <c r="R31" s="97"/>
      <c r="S31" s="97"/>
      <c r="T31" s="101"/>
      <c r="U31" s="97"/>
      <c r="W31" s="10">
        <v>23</v>
      </c>
      <c r="X31" s="10"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28">
        <v>23</v>
      </c>
      <c r="AM31" s="14" t="str">
        <f t="shared" ca="1" si="13"/>
        <v/>
      </c>
    </row>
    <row r="32" spans="1:39" ht="11.25" customHeight="1">
      <c r="A32" s="341"/>
      <c r="B32" s="214"/>
      <c r="C32" s="215"/>
      <c r="D32" s="209"/>
      <c r="E32" s="220"/>
      <c r="F32" s="221"/>
      <c r="G32" s="209"/>
      <c r="H32" s="50" t="s">
        <v>71</v>
      </c>
      <c r="I32" s="17" t="s">
        <v>146</v>
      </c>
      <c r="J32" s="50" t="s">
        <v>71</v>
      </c>
      <c r="K32" s="18" t="s">
        <v>63</v>
      </c>
      <c r="L32" s="226"/>
      <c r="M32" s="227"/>
      <c r="S32" s="452"/>
      <c r="T32" s="454" t="s">
        <v>102</v>
      </c>
      <c r="U32" s="455"/>
      <c r="W32" s="10">
        <v>24</v>
      </c>
      <c r="X32" s="10"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28">
        <v>24</v>
      </c>
      <c r="AM32" s="14" t="str">
        <f t="shared" ca="1" si="13"/>
        <v/>
      </c>
    </row>
    <row r="33" spans="1:39" ht="11.25" customHeight="1">
      <c r="A33" s="339">
        <v>5</v>
      </c>
      <c r="B33" s="210"/>
      <c r="C33" s="211"/>
      <c r="D33" s="207"/>
      <c r="E33" s="216"/>
      <c r="F33" s="217"/>
      <c r="G33" s="207"/>
      <c r="H33" s="48" t="s">
        <v>71</v>
      </c>
      <c r="I33" s="15" t="s">
        <v>4</v>
      </c>
      <c r="J33" s="48" t="s">
        <v>71</v>
      </c>
      <c r="K33" s="45" t="s">
        <v>5</v>
      </c>
      <c r="L33" s="222"/>
      <c r="M33" s="223"/>
      <c r="S33" s="453"/>
      <c r="T33" s="456"/>
      <c r="U33" s="457"/>
      <c r="W33" s="10">
        <v>25</v>
      </c>
      <c r="X33" s="10"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28">
        <v>25</v>
      </c>
      <c r="AM33" s="14" t="str">
        <f t="shared" ca="1" si="13"/>
        <v/>
      </c>
    </row>
    <row r="34" spans="1:39" ht="11.25" customHeight="1">
      <c r="A34" s="340"/>
      <c r="B34" s="212"/>
      <c r="C34" s="213"/>
      <c r="D34" s="208"/>
      <c r="E34" s="218"/>
      <c r="F34" s="219"/>
      <c r="G34" s="208"/>
      <c r="H34" s="49" t="s">
        <v>71</v>
      </c>
      <c r="I34" s="16" t="s">
        <v>56</v>
      </c>
      <c r="J34" s="49" t="s">
        <v>71</v>
      </c>
      <c r="K34" s="47" t="s">
        <v>60</v>
      </c>
      <c r="L34" s="224"/>
      <c r="M34" s="225"/>
      <c r="S34" s="439"/>
      <c r="T34" s="292" t="s">
        <v>105</v>
      </c>
      <c r="U34" s="292"/>
      <c r="W34" s="10">
        <v>26</v>
      </c>
      <c r="X34" s="10"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28">
        <v>26</v>
      </c>
      <c r="AM34" s="14" t="str">
        <f t="shared" ca="1" si="13"/>
        <v/>
      </c>
    </row>
    <row r="35" spans="1:39" ht="11.25" customHeight="1">
      <c r="A35" s="340"/>
      <c r="B35" s="212"/>
      <c r="C35" s="213"/>
      <c r="D35" s="208"/>
      <c r="E35" s="220"/>
      <c r="F35" s="221"/>
      <c r="G35" s="208"/>
      <c r="H35" s="49" t="s">
        <v>71</v>
      </c>
      <c r="I35" s="16" t="s">
        <v>41</v>
      </c>
      <c r="J35" s="49" t="s">
        <v>71</v>
      </c>
      <c r="K35" s="47" t="s">
        <v>59</v>
      </c>
      <c r="L35" s="224"/>
      <c r="M35" s="225"/>
      <c r="S35" s="440"/>
      <c r="T35" s="292"/>
      <c r="U35" s="292"/>
      <c r="W35" s="10">
        <v>27</v>
      </c>
      <c r="X35" s="10"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28">
        <v>27</v>
      </c>
      <c r="AM35" s="14" t="str">
        <f t="shared" ca="1" si="13"/>
        <v/>
      </c>
    </row>
    <row r="36" spans="1:39" ht="11.25" customHeight="1">
      <c r="A36" s="340"/>
      <c r="B36" s="212"/>
      <c r="C36" s="213"/>
      <c r="D36" s="208"/>
      <c r="E36" s="216"/>
      <c r="F36" s="217"/>
      <c r="G36" s="208"/>
      <c r="H36" s="49" t="s">
        <v>71</v>
      </c>
      <c r="I36" s="16" t="s">
        <v>57</v>
      </c>
      <c r="J36" s="49" t="s">
        <v>71</v>
      </c>
      <c r="K36" s="47" t="s">
        <v>61</v>
      </c>
      <c r="L36" s="224"/>
      <c r="M36" s="225"/>
      <c r="W36" s="10">
        <v>28</v>
      </c>
      <c r="X36" s="10"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28">
        <v>28</v>
      </c>
      <c r="AM36" s="14" t="str">
        <f t="shared" ca="1" si="13"/>
        <v/>
      </c>
    </row>
    <row r="37" spans="1:39" ht="11.25" customHeight="1">
      <c r="A37" s="340"/>
      <c r="B37" s="212"/>
      <c r="C37" s="213"/>
      <c r="D37" s="208"/>
      <c r="E37" s="218"/>
      <c r="F37" s="219"/>
      <c r="G37" s="208"/>
      <c r="H37" s="49" t="s">
        <v>71</v>
      </c>
      <c r="I37" s="16" t="s">
        <v>58</v>
      </c>
      <c r="J37" s="49" t="s">
        <v>71</v>
      </c>
      <c r="K37" s="47" t="s">
        <v>62</v>
      </c>
      <c r="L37" s="224"/>
      <c r="M37" s="225"/>
      <c r="W37" s="10">
        <v>29</v>
      </c>
      <c r="X37" s="10"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28">
        <v>29</v>
      </c>
      <c r="AM37" s="14" t="str">
        <f t="shared" ca="1" si="13"/>
        <v/>
      </c>
    </row>
    <row r="38" spans="1:39" ht="11.25" customHeight="1">
      <c r="A38" s="341"/>
      <c r="B38" s="214"/>
      <c r="C38" s="215"/>
      <c r="D38" s="209"/>
      <c r="E38" s="220"/>
      <c r="F38" s="221"/>
      <c r="G38" s="209"/>
      <c r="H38" s="50" t="s">
        <v>71</v>
      </c>
      <c r="I38" s="17" t="s">
        <v>146</v>
      </c>
      <c r="J38" s="50" t="s">
        <v>71</v>
      </c>
      <c r="K38" s="18" t="s">
        <v>63</v>
      </c>
      <c r="L38" s="226"/>
      <c r="M38" s="227"/>
      <c r="W38" s="10">
        <v>30</v>
      </c>
      <c r="X38" s="10" t="str">
        <f t="shared" ca="1" si="0"/>
        <v/>
      </c>
      <c r="Y38" s="14" t="str">
        <f t="shared" ca="1" si="1"/>
        <v/>
      </c>
      <c r="Z38" s="14" t="str">
        <f t="shared" ca="1" si="2"/>
        <v/>
      </c>
      <c r="AA38" s="14" t="str">
        <f t="shared" ca="1" si="3"/>
        <v/>
      </c>
      <c r="AB38" s="14" t="str">
        <f t="shared" ca="1" si="4"/>
        <v/>
      </c>
      <c r="AC38" s="14" t="str">
        <f t="shared" ca="1" si="5"/>
        <v/>
      </c>
      <c r="AD38" s="14" t="str">
        <f t="shared" ca="1" si="6"/>
        <v/>
      </c>
      <c r="AE38" s="14" t="str">
        <f t="shared" ca="1" si="7"/>
        <v/>
      </c>
      <c r="AF38" s="14" t="str">
        <f t="shared" ca="1" si="8"/>
        <v/>
      </c>
      <c r="AG38" s="14" t="str">
        <f t="shared" ca="1" si="9"/>
        <v/>
      </c>
      <c r="AH38" s="14" t="str">
        <f t="shared" ca="1" si="10"/>
        <v/>
      </c>
      <c r="AI38" s="14" t="str">
        <f t="shared" ca="1" si="11"/>
        <v/>
      </c>
      <c r="AJ38" s="14" t="str">
        <f t="shared" ca="1" si="12"/>
        <v/>
      </c>
      <c r="AL38" s="28">
        <v>30</v>
      </c>
      <c r="AM38" s="14" t="str">
        <f t="shared" ca="1" si="13"/>
        <v/>
      </c>
    </row>
    <row r="39" spans="1:39" ht="11.25" customHeight="1">
      <c r="A39" s="339">
        <v>6</v>
      </c>
      <c r="B39" s="210"/>
      <c r="C39" s="211"/>
      <c r="D39" s="207"/>
      <c r="E39" s="216"/>
      <c r="F39" s="217"/>
      <c r="G39" s="207"/>
      <c r="H39" s="48" t="s">
        <v>71</v>
      </c>
      <c r="I39" s="15" t="s">
        <v>4</v>
      </c>
      <c r="J39" s="48" t="s">
        <v>71</v>
      </c>
      <c r="K39" s="45" t="s">
        <v>5</v>
      </c>
      <c r="L39" s="222"/>
      <c r="M39" s="223"/>
      <c r="AL39" s="28">
        <v>31</v>
      </c>
      <c r="AM39" s="14" t="str">
        <f t="shared" ca="1" si="13"/>
        <v/>
      </c>
    </row>
    <row r="40" spans="1:39" ht="11.25" customHeight="1">
      <c r="A40" s="340"/>
      <c r="B40" s="212"/>
      <c r="C40" s="213"/>
      <c r="D40" s="208"/>
      <c r="E40" s="218"/>
      <c r="F40" s="219"/>
      <c r="G40" s="208"/>
      <c r="H40" s="49" t="s">
        <v>71</v>
      </c>
      <c r="I40" s="16" t="s">
        <v>56</v>
      </c>
      <c r="J40" s="49" t="s">
        <v>71</v>
      </c>
      <c r="K40" s="47" t="s">
        <v>60</v>
      </c>
      <c r="L40" s="224"/>
      <c r="M40" s="225"/>
      <c r="AL40" s="28">
        <v>32</v>
      </c>
      <c r="AM40" s="14" t="str">
        <f t="shared" ca="1" si="13"/>
        <v/>
      </c>
    </row>
    <row r="41" spans="1:39" ht="11.25" customHeight="1">
      <c r="A41" s="340"/>
      <c r="B41" s="212"/>
      <c r="C41" s="213"/>
      <c r="D41" s="208"/>
      <c r="E41" s="220"/>
      <c r="F41" s="221"/>
      <c r="G41" s="208"/>
      <c r="H41" s="49" t="s">
        <v>71</v>
      </c>
      <c r="I41" s="16" t="s">
        <v>41</v>
      </c>
      <c r="J41" s="49" t="s">
        <v>71</v>
      </c>
      <c r="K41" s="47" t="s">
        <v>59</v>
      </c>
      <c r="L41" s="224"/>
      <c r="M41" s="225"/>
      <c r="AL41" s="28">
        <v>33</v>
      </c>
      <c r="AM41" s="14" t="str">
        <f t="shared" ca="1" si="13"/>
        <v/>
      </c>
    </row>
    <row r="42" spans="1:39" ht="11.25" customHeight="1">
      <c r="A42" s="340"/>
      <c r="B42" s="212"/>
      <c r="C42" s="213"/>
      <c r="D42" s="208"/>
      <c r="E42" s="216"/>
      <c r="F42" s="217"/>
      <c r="G42" s="208"/>
      <c r="H42" s="49" t="s">
        <v>71</v>
      </c>
      <c r="I42" s="16" t="s">
        <v>57</v>
      </c>
      <c r="J42" s="49" t="s">
        <v>71</v>
      </c>
      <c r="K42" s="47" t="s">
        <v>61</v>
      </c>
      <c r="L42" s="224"/>
      <c r="M42" s="225"/>
      <c r="AL42" s="28">
        <v>34</v>
      </c>
      <c r="AM42" s="14" t="str">
        <f t="shared" ca="1" si="13"/>
        <v/>
      </c>
    </row>
    <row r="43" spans="1:39" ht="11.25" customHeight="1">
      <c r="A43" s="340"/>
      <c r="B43" s="212"/>
      <c r="C43" s="213"/>
      <c r="D43" s="208"/>
      <c r="E43" s="218"/>
      <c r="F43" s="219"/>
      <c r="G43" s="208"/>
      <c r="H43" s="49" t="s">
        <v>71</v>
      </c>
      <c r="I43" s="16" t="s">
        <v>58</v>
      </c>
      <c r="J43" s="49" t="s">
        <v>71</v>
      </c>
      <c r="K43" s="47" t="s">
        <v>62</v>
      </c>
      <c r="L43" s="224"/>
      <c r="M43" s="225"/>
      <c r="AL43" s="28">
        <v>35</v>
      </c>
      <c r="AM43" s="14" t="str">
        <f t="shared" ca="1" si="13"/>
        <v/>
      </c>
    </row>
    <row r="44" spans="1:39" ht="11.25" customHeight="1">
      <c r="A44" s="341"/>
      <c r="B44" s="214"/>
      <c r="C44" s="215"/>
      <c r="D44" s="209"/>
      <c r="E44" s="220"/>
      <c r="F44" s="221"/>
      <c r="G44" s="209"/>
      <c r="H44" s="50" t="s">
        <v>71</v>
      </c>
      <c r="I44" s="17" t="s">
        <v>146</v>
      </c>
      <c r="J44" s="50" t="s">
        <v>71</v>
      </c>
      <c r="K44" s="18" t="s">
        <v>63</v>
      </c>
      <c r="L44" s="226"/>
      <c r="M44" s="227"/>
      <c r="AL44" s="28">
        <v>36</v>
      </c>
      <c r="AM44" s="14" t="str">
        <f t="shared" ca="1" si="13"/>
        <v/>
      </c>
    </row>
    <row r="45" spans="1:39" ht="11.25" customHeight="1">
      <c r="A45" s="339">
        <v>7</v>
      </c>
      <c r="B45" s="210"/>
      <c r="C45" s="211"/>
      <c r="D45" s="207"/>
      <c r="E45" s="216"/>
      <c r="F45" s="217"/>
      <c r="G45" s="207"/>
      <c r="H45" s="48" t="s">
        <v>71</v>
      </c>
      <c r="I45" s="15" t="s">
        <v>4</v>
      </c>
      <c r="J45" s="48" t="s">
        <v>71</v>
      </c>
      <c r="K45" s="45" t="s">
        <v>5</v>
      </c>
      <c r="L45" s="222"/>
      <c r="M45" s="223"/>
      <c r="AL45" s="28">
        <v>37</v>
      </c>
      <c r="AM45" s="14" t="str">
        <f t="shared" ca="1" si="13"/>
        <v/>
      </c>
    </row>
    <row r="46" spans="1:39" ht="11.25" customHeight="1">
      <c r="A46" s="340"/>
      <c r="B46" s="212"/>
      <c r="C46" s="213"/>
      <c r="D46" s="208"/>
      <c r="E46" s="218"/>
      <c r="F46" s="219"/>
      <c r="G46" s="208"/>
      <c r="H46" s="49" t="s">
        <v>71</v>
      </c>
      <c r="I46" s="16" t="s">
        <v>56</v>
      </c>
      <c r="J46" s="49" t="s">
        <v>71</v>
      </c>
      <c r="K46" s="47" t="s">
        <v>60</v>
      </c>
      <c r="L46" s="224"/>
      <c r="M46" s="225"/>
      <c r="AL46" s="28">
        <v>38</v>
      </c>
      <c r="AM46" s="14" t="str">
        <f t="shared" ca="1" si="13"/>
        <v/>
      </c>
    </row>
    <row r="47" spans="1:39" ht="11.25" customHeight="1">
      <c r="A47" s="340"/>
      <c r="B47" s="212"/>
      <c r="C47" s="213"/>
      <c r="D47" s="208"/>
      <c r="E47" s="220"/>
      <c r="F47" s="221"/>
      <c r="G47" s="208"/>
      <c r="H47" s="49" t="s">
        <v>71</v>
      </c>
      <c r="I47" s="16" t="s">
        <v>41</v>
      </c>
      <c r="J47" s="49" t="s">
        <v>71</v>
      </c>
      <c r="K47" s="47" t="s">
        <v>59</v>
      </c>
      <c r="L47" s="224"/>
      <c r="M47" s="225"/>
      <c r="AL47" s="28">
        <v>39</v>
      </c>
      <c r="AM47" s="14" t="str">
        <f t="shared" ca="1" si="13"/>
        <v/>
      </c>
    </row>
    <row r="48" spans="1:39" ht="11.25" customHeight="1">
      <c r="A48" s="340"/>
      <c r="B48" s="212"/>
      <c r="C48" s="213"/>
      <c r="D48" s="208"/>
      <c r="E48" s="216"/>
      <c r="F48" s="217"/>
      <c r="G48" s="208"/>
      <c r="H48" s="49" t="s">
        <v>71</v>
      </c>
      <c r="I48" s="16" t="s">
        <v>57</v>
      </c>
      <c r="J48" s="49" t="s">
        <v>71</v>
      </c>
      <c r="K48" s="47" t="s">
        <v>61</v>
      </c>
      <c r="L48" s="224"/>
      <c r="M48" s="225"/>
      <c r="AL48" s="28">
        <v>40</v>
      </c>
      <c r="AM48" s="14" t="str">
        <f t="shared" ca="1" si="13"/>
        <v/>
      </c>
    </row>
    <row r="49" spans="1:13" ht="11.25" customHeight="1">
      <c r="A49" s="340"/>
      <c r="B49" s="212"/>
      <c r="C49" s="213"/>
      <c r="D49" s="208"/>
      <c r="E49" s="218"/>
      <c r="F49" s="219"/>
      <c r="G49" s="208"/>
      <c r="H49" s="49" t="s">
        <v>71</v>
      </c>
      <c r="I49" s="16" t="s">
        <v>58</v>
      </c>
      <c r="J49" s="49" t="s">
        <v>71</v>
      </c>
      <c r="K49" s="47" t="s">
        <v>62</v>
      </c>
      <c r="L49" s="224"/>
      <c r="M49" s="225"/>
    </row>
    <row r="50" spans="1:13" ht="11.25" customHeight="1">
      <c r="A50" s="341"/>
      <c r="B50" s="214"/>
      <c r="C50" s="215"/>
      <c r="D50" s="209"/>
      <c r="E50" s="220"/>
      <c r="F50" s="221"/>
      <c r="G50" s="209"/>
      <c r="H50" s="50" t="s">
        <v>71</v>
      </c>
      <c r="I50" s="17" t="s">
        <v>146</v>
      </c>
      <c r="J50" s="50" t="s">
        <v>71</v>
      </c>
      <c r="K50" s="18" t="s">
        <v>63</v>
      </c>
      <c r="L50" s="226"/>
      <c r="M50" s="227"/>
    </row>
    <row r="51" spans="1:13" ht="11.25" customHeight="1">
      <c r="A51" s="339">
        <v>8</v>
      </c>
      <c r="B51" s="210"/>
      <c r="C51" s="211"/>
      <c r="D51" s="207"/>
      <c r="E51" s="216"/>
      <c r="F51" s="217"/>
      <c r="G51" s="207"/>
      <c r="H51" s="48" t="s">
        <v>71</v>
      </c>
      <c r="I51" s="15" t="s">
        <v>4</v>
      </c>
      <c r="J51" s="48" t="s">
        <v>71</v>
      </c>
      <c r="K51" s="45" t="s">
        <v>5</v>
      </c>
      <c r="L51" s="222"/>
      <c r="M51" s="223"/>
    </row>
    <row r="52" spans="1:13" ht="11.25" customHeight="1">
      <c r="A52" s="340"/>
      <c r="B52" s="212"/>
      <c r="C52" s="213"/>
      <c r="D52" s="208"/>
      <c r="E52" s="218"/>
      <c r="F52" s="219"/>
      <c r="G52" s="208"/>
      <c r="H52" s="49" t="s">
        <v>71</v>
      </c>
      <c r="I52" s="16" t="s">
        <v>56</v>
      </c>
      <c r="J52" s="49" t="s">
        <v>71</v>
      </c>
      <c r="K52" s="47" t="s">
        <v>60</v>
      </c>
      <c r="L52" s="224"/>
      <c r="M52" s="225"/>
    </row>
    <row r="53" spans="1:13" ht="11.25" customHeight="1">
      <c r="A53" s="340"/>
      <c r="B53" s="212"/>
      <c r="C53" s="213"/>
      <c r="D53" s="208"/>
      <c r="E53" s="220"/>
      <c r="F53" s="221"/>
      <c r="G53" s="208"/>
      <c r="H53" s="49" t="s">
        <v>71</v>
      </c>
      <c r="I53" s="16" t="s">
        <v>41</v>
      </c>
      <c r="J53" s="49" t="s">
        <v>71</v>
      </c>
      <c r="K53" s="47" t="s">
        <v>59</v>
      </c>
      <c r="L53" s="224"/>
      <c r="M53" s="225"/>
    </row>
    <row r="54" spans="1:13" ht="11.25" customHeight="1">
      <c r="A54" s="340"/>
      <c r="B54" s="212"/>
      <c r="C54" s="213"/>
      <c r="D54" s="208"/>
      <c r="E54" s="216"/>
      <c r="F54" s="217"/>
      <c r="G54" s="208"/>
      <c r="H54" s="49" t="s">
        <v>71</v>
      </c>
      <c r="I54" s="16" t="s">
        <v>57</v>
      </c>
      <c r="J54" s="49" t="s">
        <v>71</v>
      </c>
      <c r="K54" s="47" t="s">
        <v>61</v>
      </c>
      <c r="L54" s="224"/>
      <c r="M54" s="225"/>
    </row>
    <row r="55" spans="1:13" ht="11.25" customHeight="1">
      <c r="A55" s="340"/>
      <c r="B55" s="212"/>
      <c r="C55" s="213"/>
      <c r="D55" s="208"/>
      <c r="E55" s="218"/>
      <c r="F55" s="219"/>
      <c r="G55" s="208"/>
      <c r="H55" s="49" t="s">
        <v>71</v>
      </c>
      <c r="I55" s="16" t="s">
        <v>58</v>
      </c>
      <c r="J55" s="49" t="s">
        <v>71</v>
      </c>
      <c r="K55" s="47" t="s">
        <v>62</v>
      </c>
      <c r="L55" s="224"/>
      <c r="M55" s="225"/>
    </row>
    <row r="56" spans="1:13" ht="11.25" customHeight="1">
      <c r="A56" s="341"/>
      <c r="B56" s="214"/>
      <c r="C56" s="215"/>
      <c r="D56" s="209"/>
      <c r="E56" s="220"/>
      <c r="F56" s="221"/>
      <c r="G56" s="209"/>
      <c r="H56" s="50" t="s">
        <v>71</v>
      </c>
      <c r="I56" s="17" t="s">
        <v>146</v>
      </c>
      <c r="J56" s="50" t="s">
        <v>71</v>
      </c>
      <c r="K56" s="18" t="s">
        <v>63</v>
      </c>
      <c r="L56" s="226"/>
      <c r="M56" s="227"/>
    </row>
    <row r="57" spans="1:13" ht="11.25" customHeight="1">
      <c r="A57" s="339">
        <v>9</v>
      </c>
      <c r="B57" s="210"/>
      <c r="C57" s="211"/>
      <c r="D57" s="207"/>
      <c r="E57" s="216"/>
      <c r="F57" s="217"/>
      <c r="G57" s="207"/>
      <c r="H57" s="48" t="s">
        <v>71</v>
      </c>
      <c r="I57" s="15" t="s">
        <v>4</v>
      </c>
      <c r="J57" s="48" t="s">
        <v>71</v>
      </c>
      <c r="K57" s="45" t="s">
        <v>5</v>
      </c>
      <c r="L57" s="222"/>
      <c r="M57" s="223"/>
    </row>
    <row r="58" spans="1:13" ht="11.25" customHeight="1">
      <c r="A58" s="340"/>
      <c r="B58" s="212"/>
      <c r="C58" s="213"/>
      <c r="D58" s="208"/>
      <c r="E58" s="218"/>
      <c r="F58" s="219"/>
      <c r="G58" s="208"/>
      <c r="H58" s="49" t="s">
        <v>71</v>
      </c>
      <c r="I58" s="16" t="s">
        <v>56</v>
      </c>
      <c r="J58" s="49" t="s">
        <v>71</v>
      </c>
      <c r="K58" s="47" t="s">
        <v>60</v>
      </c>
      <c r="L58" s="224"/>
      <c r="M58" s="225"/>
    </row>
    <row r="59" spans="1:13" ht="11.25" customHeight="1">
      <c r="A59" s="340"/>
      <c r="B59" s="212"/>
      <c r="C59" s="213"/>
      <c r="D59" s="208"/>
      <c r="E59" s="220"/>
      <c r="F59" s="221"/>
      <c r="G59" s="208"/>
      <c r="H59" s="49" t="s">
        <v>71</v>
      </c>
      <c r="I59" s="16" t="s">
        <v>41</v>
      </c>
      <c r="J59" s="49" t="s">
        <v>71</v>
      </c>
      <c r="K59" s="47" t="s">
        <v>59</v>
      </c>
      <c r="L59" s="224"/>
      <c r="M59" s="225"/>
    </row>
    <row r="60" spans="1:13" ht="11.25" customHeight="1">
      <c r="A60" s="340"/>
      <c r="B60" s="212"/>
      <c r="C60" s="213"/>
      <c r="D60" s="208"/>
      <c r="E60" s="216"/>
      <c r="F60" s="217"/>
      <c r="G60" s="208"/>
      <c r="H60" s="49" t="s">
        <v>71</v>
      </c>
      <c r="I60" s="16" t="s">
        <v>57</v>
      </c>
      <c r="J60" s="49" t="s">
        <v>71</v>
      </c>
      <c r="K60" s="47" t="s">
        <v>61</v>
      </c>
      <c r="L60" s="224"/>
      <c r="M60" s="225"/>
    </row>
    <row r="61" spans="1:13" ht="11.25" customHeight="1">
      <c r="A61" s="340"/>
      <c r="B61" s="212"/>
      <c r="C61" s="213"/>
      <c r="D61" s="208"/>
      <c r="E61" s="218"/>
      <c r="F61" s="219"/>
      <c r="G61" s="208"/>
      <c r="H61" s="49" t="s">
        <v>71</v>
      </c>
      <c r="I61" s="16" t="s">
        <v>58</v>
      </c>
      <c r="J61" s="49" t="s">
        <v>71</v>
      </c>
      <c r="K61" s="47" t="s">
        <v>62</v>
      </c>
      <c r="L61" s="224"/>
      <c r="M61" s="225"/>
    </row>
    <row r="62" spans="1:13" ht="11.25" customHeight="1">
      <c r="A62" s="341"/>
      <c r="B62" s="214"/>
      <c r="C62" s="215"/>
      <c r="D62" s="209"/>
      <c r="E62" s="220"/>
      <c r="F62" s="221"/>
      <c r="G62" s="209"/>
      <c r="H62" s="50" t="s">
        <v>71</v>
      </c>
      <c r="I62" s="17" t="s">
        <v>146</v>
      </c>
      <c r="J62" s="50" t="s">
        <v>71</v>
      </c>
      <c r="K62" s="18" t="s">
        <v>63</v>
      </c>
      <c r="L62" s="226"/>
      <c r="M62" s="227"/>
    </row>
    <row r="63" spans="1:13" ht="11.25" customHeight="1">
      <c r="A63" s="339">
        <v>10</v>
      </c>
      <c r="B63" s="210"/>
      <c r="C63" s="211"/>
      <c r="D63" s="207"/>
      <c r="E63" s="216"/>
      <c r="F63" s="217"/>
      <c r="G63" s="207"/>
      <c r="H63" s="48" t="s">
        <v>71</v>
      </c>
      <c r="I63" s="15" t="s">
        <v>4</v>
      </c>
      <c r="J63" s="48" t="s">
        <v>71</v>
      </c>
      <c r="K63" s="45" t="s">
        <v>5</v>
      </c>
      <c r="L63" s="222"/>
      <c r="M63" s="223"/>
    </row>
    <row r="64" spans="1:13" ht="11.25" customHeight="1">
      <c r="A64" s="340"/>
      <c r="B64" s="212"/>
      <c r="C64" s="213"/>
      <c r="D64" s="208"/>
      <c r="E64" s="218"/>
      <c r="F64" s="219"/>
      <c r="G64" s="208"/>
      <c r="H64" s="49" t="s">
        <v>71</v>
      </c>
      <c r="I64" s="16" t="s">
        <v>56</v>
      </c>
      <c r="J64" s="49" t="s">
        <v>71</v>
      </c>
      <c r="K64" s="47" t="s">
        <v>60</v>
      </c>
      <c r="L64" s="224"/>
      <c r="M64" s="225"/>
    </row>
    <row r="65" spans="1:13" ht="11.25" customHeight="1">
      <c r="A65" s="340"/>
      <c r="B65" s="212"/>
      <c r="C65" s="213"/>
      <c r="D65" s="208"/>
      <c r="E65" s="220"/>
      <c r="F65" s="221"/>
      <c r="G65" s="208"/>
      <c r="H65" s="49" t="s">
        <v>71</v>
      </c>
      <c r="I65" s="16" t="s">
        <v>41</v>
      </c>
      <c r="J65" s="49" t="s">
        <v>71</v>
      </c>
      <c r="K65" s="47" t="s">
        <v>59</v>
      </c>
      <c r="L65" s="224"/>
      <c r="M65" s="225"/>
    </row>
    <row r="66" spans="1:13" ht="11.25" customHeight="1">
      <c r="A66" s="340"/>
      <c r="B66" s="212"/>
      <c r="C66" s="213"/>
      <c r="D66" s="208"/>
      <c r="E66" s="216"/>
      <c r="F66" s="217"/>
      <c r="G66" s="208"/>
      <c r="H66" s="49" t="s">
        <v>71</v>
      </c>
      <c r="I66" s="16" t="s">
        <v>57</v>
      </c>
      <c r="J66" s="49" t="s">
        <v>71</v>
      </c>
      <c r="K66" s="47" t="s">
        <v>61</v>
      </c>
      <c r="L66" s="224"/>
      <c r="M66" s="225"/>
    </row>
    <row r="67" spans="1:13" ht="11.25" customHeight="1">
      <c r="A67" s="340"/>
      <c r="B67" s="212"/>
      <c r="C67" s="213"/>
      <c r="D67" s="208"/>
      <c r="E67" s="218"/>
      <c r="F67" s="219"/>
      <c r="G67" s="208"/>
      <c r="H67" s="49" t="s">
        <v>71</v>
      </c>
      <c r="I67" s="16" t="s">
        <v>58</v>
      </c>
      <c r="J67" s="49" t="s">
        <v>71</v>
      </c>
      <c r="K67" s="47" t="s">
        <v>62</v>
      </c>
      <c r="L67" s="224"/>
      <c r="M67" s="225"/>
    </row>
    <row r="68" spans="1:13" ht="11.25" customHeight="1">
      <c r="A68" s="341"/>
      <c r="B68" s="214"/>
      <c r="C68" s="215"/>
      <c r="D68" s="209"/>
      <c r="E68" s="220"/>
      <c r="F68" s="221"/>
      <c r="G68" s="209"/>
      <c r="H68" s="50" t="s">
        <v>71</v>
      </c>
      <c r="I68" s="17" t="s">
        <v>146</v>
      </c>
      <c r="J68" s="50" t="s">
        <v>71</v>
      </c>
      <c r="K68" s="18" t="s">
        <v>63</v>
      </c>
      <c r="L68" s="226"/>
      <c r="M68" s="227"/>
    </row>
    <row r="69" spans="1:13" ht="10.9" customHeight="1">
      <c r="A69" s="339">
        <v>11</v>
      </c>
      <c r="B69" s="210"/>
      <c r="C69" s="211"/>
      <c r="D69" s="207"/>
      <c r="E69" s="216"/>
      <c r="F69" s="217"/>
      <c r="G69" s="207"/>
      <c r="H69" s="48" t="s">
        <v>71</v>
      </c>
      <c r="I69" s="15" t="s">
        <v>4</v>
      </c>
      <c r="J69" s="48" t="s">
        <v>71</v>
      </c>
      <c r="K69" s="45" t="s">
        <v>5</v>
      </c>
      <c r="L69" s="222"/>
      <c r="M69" s="223"/>
    </row>
    <row r="70" spans="1:13" ht="10.9" customHeight="1">
      <c r="A70" s="340"/>
      <c r="B70" s="212"/>
      <c r="C70" s="213"/>
      <c r="D70" s="208"/>
      <c r="E70" s="218"/>
      <c r="F70" s="219"/>
      <c r="G70" s="208"/>
      <c r="H70" s="49" t="s">
        <v>71</v>
      </c>
      <c r="I70" s="16" t="s">
        <v>56</v>
      </c>
      <c r="J70" s="49" t="s">
        <v>71</v>
      </c>
      <c r="K70" s="47" t="s">
        <v>60</v>
      </c>
      <c r="L70" s="224"/>
      <c r="M70" s="225"/>
    </row>
    <row r="71" spans="1:13" ht="10.9" customHeight="1">
      <c r="A71" s="340"/>
      <c r="B71" s="212"/>
      <c r="C71" s="213"/>
      <c r="D71" s="208"/>
      <c r="E71" s="220"/>
      <c r="F71" s="221"/>
      <c r="G71" s="208"/>
      <c r="H71" s="49" t="s">
        <v>71</v>
      </c>
      <c r="I71" s="16" t="s">
        <v>41</v>
      </c>
      <c r="J71" s="49" t="s">
        <v>71</v>
      </c>
      <c r="K71" s="47" t="s">
        <v>59</v>
      </c>
      <c r="L71" s="224"/>
      <c r="M71" s="225"/>
    </row>
    <row r="72" spans="1:13" ht="10.9" customHeight="1">
      <c r="A72" s="340"/>
      <c r="B72" s="212"/>
      <c r="C72" s="213"/>
      <c r="D72" s="208"/>
      <c r="E72" s="216"/>
      <c r="F72" s="217"/>
      <c r="G72" s="208"/>
      <c r="H72" s="49" t="s">
        <v>71</v>
      </c>
      <c r="I72" s="16" t="s">
        <v>57</v>
      </c>
      <c r="J72" s="49" t="s">
        <v>71</v>
      </c>
      <c r="K72" s="47" t="s">
        <v>61</v>
      </c>
      <c r="L72" s="224"/>
      <c r="M72" s="225"/>
    </row>
    <row r="73" spans="1:13" ht="10.9" customHeight="1">
      <c r="A73" s="340"/>
      <c r="B73" s="212"/>
      <c r="C73" s="213"/>
      <c r="D73" s="208"/>
      <c r="E73" s="218"/>
      <c r="F73" s="219"/>
      <c r="G73" s="208"/>
      <c r="H73" s="49" t="s">
        <v>71</v>
      </c>
      <c r="I73" s="16" t="s">
        <v>58</v>
      </c>
      <c r="J73" s="49" t="s">
        <v>71</v>
      </c>
      <c r="K73" s="47" t="s">
        <v>62</v>
      </c>
      <c r="L73" s="224"/>
      <c r="M73" s="225"/>
    </row>
    <row r="74" spans="1:13" ht="10.9" customHeight="1">
      <c r="A74" s="341"/>
      <c r="B74" s="214"/>
      <c r="C74" s="215"/>
      <c r="D74" s="209"/>
      <c r="E74" s="220"/>
      <c r="F74" s="221"/>
      <c r="G74" s="209"/>
      <c r="H74" s="50" t="s">
        <v>71</v>
      </c>
      <c r="I74" s="17" t="s">
        <v>146</v>
      </c>
      <c r="J74" s="50" t="s">
        <v>71</v>
      </c>
      <c r="K74" s="18" t="s">
        <v>63</v>
      </c>
      <c r="L74" s="226"/>
      <c r="M74" s="227"/>
    </row>
    <row r="75" spans="1:13" ht="10.9" customHeight="1">
      <c r="A75" s="339">
        <v>12</v>
      </c>
      <c r="B75" s="210"/>
      <c r="C75" s="211"/>
      <c r="D75" s="207"/>
      <c r="E75" s="216"/>
      <c r="F75" s="217"/>
      <c r="G75" s="207"/>
      <c r="H75" s="48" t="s">
        <v>71</v>
      </c>
      <c r="I75" s="15" t="s">
        <v>4</v>
      </c>
      <c r="J75" s="48" t="s">
        <v>71</v>
      </c>
      <c r="K75" s="45" t="s">
        <v>5</v>
      </c>
      <c r="L75" s="222"/>
      <c r="M75" s="223"/>
    </row>
    <row r="76" spans="1:13" ht="10.9" customHeight="1">
      <c r="A76" s="340"/>
      <c r="B76" s="212"/>
      <c r="C76" s="213"/>
      <c r="D76" s="208"/>
      <c r="E76" s="218"/>
      <c r="F76" s="219"/>
      <c r="G76" s="208"/>
      <c r="H76" s="49" t="s">
        <v>71</v>
      </c>
      <c r="I76" s="16" t="s">
        <v>56</v>
      </c>
      <c r="J76" s="49" t="s">
        <v>71</v>
      </c>
      <c r="K76" s="47" t="s">
        <v>60</v>
      </c>
      <c r="L76" s="224"/>
      <c r="M76" s="225"/>
    </row>
    <row r="77" spans="1:13" ht="10.9" customHeight="1">
      <c r="A77" s="340"/>
      <c r="B77" s="212"/>
      <c r="C77" s="213"/>
      <c r="D77" s="208"/>
      <c r="E77" s="220"/>
      <c r="F77" s="221"/>
      <c r="G77" s="208"/>
      <c r="H77" s="49" t="s">
        <v>71</v>
      </c>
      <c r="I77" s="16" t="s">
        <v>41</v>
      </c>
      <c r="J77" s="49" t="s">
        <v>71</v>
      </c>
      <c r="K77" s="47" t="s">
        <v>59</v>
      </c>
      <c r="L77" s="224"/>
      <c r="M77" s="225"/>
    </row>
    <row r="78" spans="1:13" ht="10.9" customHeight="1">
      <c r="A78" s="340"/>
      <c r="B78" s="212"/>
      <c r="C78" s="213"/>
      <c r="D78" s="208"/>
      <c r="E78" s="216"/>
      <c r="F78" s="217"/>
      <c r="G78" s="208"/>
      <c r="H78" s="49" t="s">
        <v>71</v>
      </c>
      <c r="I78" s="16" t="s">
        <v>57</v>
      </c>
      <c r="J78" s="49" t="s">
        <v>71</v>
      </c>
      <c r="K78" s="47" t="s">
        <v>61</v>
      </c>
      <c r="L78" s="224"/>
      <c r="M78" s="225"/>
    </row>
    <row r="79" spans="1:13" ht="10.9" customHeight="1">
      <c r="A79" s="340"/>
      <c r="B79" s="212"/>
      <c r="C79" s="213"/>
      <c r="D79" s="208"/>
      <c r="E79" s="218"/>
      <c r="F79" s="219"/>
      <c r="G79" s="208"/>
      <c r="H79" s="49" t="s">
        <v>71</v>
      </c>
      <c r="I79" s="16" t="s">
        <v>58</v>
      </c>
      <c r="J79" s="49" t="s">
        <v>71</v>
      </c>
      <c r="K79" s="47" t="s">
        <v>62</v>
      </c>
      <c r="L79" s="224"/>
      <c r="M79" s="225"/>
    </row>
    <row r="80" spans="1:13" ht="10.9" customHeight="1">
      <c r="A80" s="341"/>
      <c r="B80" s="214"/>
      <c r="C80" s="215"/>
      <c r="D80" s="209"/>
      <c r="E80" s="220"/>
      <c r="F80" s="221"/>
      <c r="G80" s="209"/>
      <c r="H80" s="50" t="s">
        <v>71</v>
      </c>
      <c r="I80" s="17" t="s">
        <v>146</v>
      </c>
      <c r="J80" s="50" t="s">
        <v>71</v>
      </c>
      <c r="K80" s="18" t="s">
        <v>63</v>
      </c>
      <c r="L80" s="226"/>
      <c r="M80" s="227"/>
    </row>
    <row r="81" spans="1:13" ht="10.9" customHeight="1">
      <c r="A81" s="339">
        <v>13</v>
      </c>
      <c r="B81" s="210"/>
      <c r="C81" s="211"/>
      <c r="D81" s="207"/>
      <c r="E81" s="216"/>
      <c r="F81" s="217"/>
      <c r="G81" s="207"/>
      <c r="H81" s="48" t="s">
        <v>71</v>
      </c>
      <c r="I81" s="15" t="s">
        <v>4</v>
      </c>
      <c r="J81" s="48" t="s">
        <v>71</v>
      </c>
      <c r="K81" s="45" t="s">
        <v>5</v>
      </c>
      <c r="L81" s="222"/>
      <c r="M81" s="223"/>
    </row>
    <row r="82" spans="1:13" ht="10.9" customHeight="1">
      <c r="A82" s="340"/>
      <c r="B82" s="212"/>
      <c r="C82" s="213"/>
      <c r="D82" s="208"/>
      <c r="E82" s="218"/>
      <c r="F82" s="219"/>
      <c r="G82" s="208"/>
      <c r="H82" s="49" t="s">
        <v>71</v>
      </c>
      <c r="I82" s="16" t="s">
        <v>56</v>
      </c>
      <c r="J82" s="49" t="s">
        <v>71</v>
      </c>
      <c r="K82" s="47" t="s">
        <v>60</v>
      </c>
      <c r="L82" s="224"/>
      <c r="M82" s="225"/>
    </row>
    <row r="83" spans="1:13" ht="10.9" customHeight="1">
      <c r="A83" s="340"/>
      <c r="B83" s="212"/>
      <c r="C83" s="213"/>
      <c r="D83" s="208"/>
      <c r="E83" s="220"/>
      <c r="F83" s="221"/>
      <c r="G83" s="208"/>
      <c r="H83" s="49" t="s">
        <v>71</v>
      </c>
      <c r="I83" s="16" t="s">
        <v>41</v>
      </c>
      <c r="J83" s="49" t="s">
        <v>71</v>
      </c>
      <c r="K83" s="47" t="s">
        <v>59</v>
      </c>
      <c r="L83" s="224"/>
      <c r="M83" s="225"/>
    </row>
    <row r="84" spans="1:13" ht="10.9" customHeight="1">
      <c r="A84" s="340"/>
      <c r="B84" s="212"/>
      <c r="C84" s="213"/>
      <c r="D84" s="208"/>
      <c r="E84" s="216"/>
      <c r="F84" s="217"/>
      <c r="G84" s="208"/>
      <c r="H84" s="49" t="s">
        <v>71</v>
      </c>
      <c r="I84" s="16" t="s">
        <v>57</v>
      </c>
      <c r="J84" s="49" t="s">
        <v>71</v>
      </c>
      <c r="K84" s="47" t="s">
        <v>61</v>
      </c>
      <c r="L84" s="224"/>
      <c r="M84" s="225"/>
    </row>
    <row r="85" spans="1:13" ht="10.9" customHeight="1">
      <c r="A85" s="340"/>
      <c r="B85" s="212"/>
      <c r="C85" s="213"/>
      <c r="D85" s="208"/>
      <c r="E85" s="218"/>
      <c r="F85" s="219"/>
      <c r="G85" s="208"/>
      <c r="H85" s="49" t="s">
        <v>71</v>
      </c>
      <c r="I85" s="16" t="s">
        <v>58</v>
      </c>
      <c r="J85" s="49" t="s">
        <v>71</v>
      </c>
      <c r="K85" s="47" t="s">
        <v>62</v>
      </c>
      <c r="L85" s="224"/>
      <c r="M85" s="225"/>
    </row>
    <row r="86" spans="1:13" ht="10.9" customHeight="1">
      <c r="A86" s="341"/>
      <c r="B86" s="214"/>
      <c r="C86" s="215"/>
      <c r="D86" s="209"/>
      <c r="E86" s="220"/>
      <c r="F86" s="221"/>
      <c r="G86" s="209"/>
      <c r="H86" s="50" t="s">
        <v>71</v>
      </c>
      <c r="I86" s="17" t="s">
        <v>146</v>
      </c>
      <c r="J86" s="50" t="s">
        <v>71</v>
      </c>
      <c r="K86" s="18" t="s">
        <v>63</v>
      </c>
      <c r="L86" s="226"/>
      <c r="M86" s="227"/>
    </row>
    <row r="87" spans="1:13" ht="10.9" customHeight="1">
      <c r="A87" s="339">
        <v>14</v>
      </c>
      <c r="B87" s="210"/>
      <c r="C87" s="211"/>
      <c r="D87" s="207"/>
      <c r="E87" s="216"/>
      <c r="F87" s="217"/>
      <c r="G87" s="207"/>
      <c r="H87" s="48" t="s">
        <v>71</v>
      </c>
      <c r="I87" s="15" t="s">
        <v>4</v>
      </c>
      <c r="J87" s="48" t="s">
        <v>71</v>
      </c>
      <c r="K87" s="45" t="s">
        <v>5</v>
      </c>
      <c r="L87" s="222"/>
      <c r="M87" s="223"/>
    </row>
    <row r="88" spans="1:13" ht="10.9" customHeight="1">
      <c r="A88" s="340"/>
      <c r="B88" s="212"/>
      <c r="C88" s="213"/>
      <c r="D88" s="208"/>
      <c r="E88" s="218"/>
      <c r="F88" s="219"/>
      <c r="G88" s="208"/>
      <c r="H88" s="49" t="s">
        <v>71</v>
      </c>
      <c r="I88" s="16" t="s">
        <v>56</v>
      </c>
      <c r="J88" s="49" t="s">
        <v>71</v>
      </c>
      <c r="K88" s="47" t="s">
        <v>60</v>
      </c>
      <c r="L88" s="224"/>
      <c r="M88" s="225"/>
    </row>
    <row r="89" spans="1:13" ht="10.9" customHeight="1">
      <c r="A89" s="340"/>
      <c r="B89" s="212"/>
      <c r="C89" s="213"/>
      <c r="D89" s="208"/>
      <c r="E89" s="220"/>
      <c r="F89" s="221"/>
      <c r="G89" s="208"/>
      <c r="H89" s="49" t="s">
        <v>71</v>
      </c>
      <c r="I89" s="16" t="s">
        <v>41</v>
      </c>
      <c r="J89" s="49" t="s">
        <v>71</v>
      </c>
      <c r="K89" s="47" t="s">
        <v>59</v>
      </c>
      <c r="L89" s="224"/>
      <c r="M89" s="225"/>
    </row>
    <row r="90" spans="1:13" ht="10.9" customHeight="1">
      <c r="A90" s="340"/>
      <c r="B90" s="212"/>
      <c r="C90" s="213"/>
      <c r="D90" s="208"/>
      <c r="E90" s="216"/>
      <c r="F90" s="217"/>
      <c r="G90" s="208"/>
      <c r="H90" s="49" t="s">
        <v>71</v>
      </c>
      <c r="I90" s="16" t="s">
        <v>57</v>
      </c>
      <c r="J90" s="49" t="s">
        <v>71</v>
      </c>
      <c r="K90" s="47" t="s">
        <v>61</v>
      </c>
      <c r="L90" s="224"/>
      <c r="M90" s="225"/>
    </row>
    <row r="91" spans="1:13" ht="10.9" customHeight="1">
      <c r="A91" s="340"/>
      <c r="B91" s="212"/>
      <c r="C91" s="213"/>
      <c r="D91" s="208"/>
      <c r="E91" s="218"/>
      <c r="F91" s="219"/>
      <c r="G91" s="208"/>
      <c r="H91" s="49" t="s">
        <v>71</v>
      </c>
      <c r="I91" s="16" t="s">
        <v>58</v>
      </c>
      <c r="J91" s="49" t="s">
        <v>71</v>
      </c>
      <c r="K91" s="47" t="s">
        <v>62</v>
      </c>
      <c r="L91" s="224"/>
      <c r="M91" s="225"/>
    </row>
    <row r="92" spans="1:13" ht="10.9" customHeight="1">
      <c r="A92" s="341"/>
      <c r="B92" s="214"/>
      <c r="C92" s="215"/>
      <c r="D92" s="209"/>
      <c r="E92" s="220"/>
      <c r="F92" s="221"/>
      <c r="G92" s="209"/>
      <c r="H92" s="50" t="s">
        <v>71</v>
      </c>
      <c r="I92" s="17" t="s">
        <v>146</v>
      </c>
      <c r="J92" s="50" t="s">
        <v>71</v>
      </c>
      <c r="K92" s="18" t="s">
        <v>63</v>
      </c>
      <c r="L92" s="226"/>
      <c r="M92" s="227"/>
    </row>
    <row r="93" spans="1:13" ht="10.9" customHeight="1">
      <c r="A93" s="339">
        <v>15</v>
      </c>
      <c r="B93" s="210"/>
      <c r="C93" s="211"/>
      <c r="D93" s="207"/>
      <c r="E93" s="216"/>
      <c r="F93" s="217"/>
      <c r="G93" s="207"/>
      <c r="H93" s="48" t="s">
        <v>71</v>
      </c>
      <c r="I93" s="15" t="s">
        <v>4</v>
      </c>
      <c r="J93" s="48" t="s">
        <v>71</v>
      </c>
      <c r="K93" s="45" t="s">
        <v>5</v>
      </c>
      <c r="L93" s="222"/>
      <c r="M93" s="223"/>
    </row>
    <row r="94" spans="1:13" ht="10.9" customHeight="1">
      <c r="A94" s="340"/>
      <c r="B94" s="212"/>
      <c r="C94" s="213"/>
      <c r="D94" s="208"/>
      <c r="E94" s="218"/>
      <c r="F94" s="219"/>
      <c r="G94" s="208"/>
      <c r="H94" s="49" t="s">
        <v>71</v>
      </c>
      <c r="I94" s="16" t="s">
        <v>56</v>
      </c>
      <c r="J94" s="49" t="s">
        <v>71</v>
      </c>
      <c r="K94" s="47" t="s">
        <v>60</v>
      </c>
      <c r="L94" s="224"/>
      <c r="M94" s="225"/>
    </row>
    <row r="95" spans="1:13" ht="10.9" customHeight="1">
      <c r="A95" s="340"/>
      <c r="B95" s="212"/>
      <c r="C95" s="213"/>
      <c r="D95" s="208"/>
      <c r="E95" s="220"/>
      <c r="F95" s="221"/>
      <c r="G95" s="208"/>
      <c r="H95" s="49" t="s">
        <v>71</v>
      </c>
      <c r="I95" s="16" t="s">
        <v>41</v>
      </c>
      <c r="J95" s="49" t="s">
        <v>71</v>
      </c>
      <c r="K95" s="47" t="s">
        <v>59</v>
      </c>
      <c r="L95" s="224"/>
      <c r="M95" s="225"/>
    </row>
    <row r="96" spans="1:13" ht="10.9" customHeight="1">
      <c r="A96" s="340"/>
      <c r="B96" s="212"/>
      <c r="C96" s="213"/>
      <c r="D96" s="208"/>
      <c r="E96" s="216"/>
      <c r="F96" s="217"/>
      <c r="G96" s="208"/>
      <c r="H96" s="49" t="s">
        <v>71</v>
      </c>
      <c r="I96" s="16" t="s">
        <v>57</v>
      </c>
      <c r="J96" s="49" t="s">
        <v>71</v>
      </c>
      <c r="K96" s="47" t="s">
        <v>61</v>
      </c>
      <c r="L96" s="224"/>
      <c r="M96" s="225"/>
    </row>
    <row r="97" spans="1:13" ht="10.9" customHeight="1">
      <c r="A97" s="340"/>
      <c r="B97" s="212"/>
      <c r="C97" s="213"/>
      <c r="D97" s="208"/>
      <c r="E97" s="218"/>
      <c r="F97" s="219"/>
      <c r="G97" s="208"/>
      <c r="H97" s="49" t="s">
        <v>71</v>
      </c>
      <c r="I97" s="16" t="s">
        <v>58</v>
      </c>
      <c r="J97" s="49" t="s">
        <v>71</v>
      </c>
      <c r="K97" s="47" t="s">
        <v>62</v>
      </c>
      <c r="L97" s="224"/>
      <c r="M97" s="225"/>
    </row>
    <row r="98" spans="1:13" ht="10.9" customHeight="1">
      <c r="A98" s="341"/>
      <c r="B98" s="214"/>
      <c r="C98" s="215"/>
      <c r="D98" s="209"/>
      <c r="E98" s="220"/>
      <c r="F98" s="221"/>
      <c r="G98" s="209"/>
      <c r="H98" s="50" t="s">
        <v>71</v>
      </c>
      <c r="I98" s="17" t="s">
        <v>146</v>
      </c>
      <c r="J98" s="50" t="s">
        <v>71</v>
      </c>
      <c r="K98" s="18" t="s">
        <v>63</v>
      </c>
      <c r="L98" s="226"/>
      <c r="M98" s="227"/>
    </row>
    <row r="99" spans="1:13" ht="10.9" customHeight="1">
      <c r="A99" s="339">
        <v>16</v>
      </c>
      <c r="B99" s="210"/>
      <c r="C99" s="211"/>
      <c r="D99" s="207"/>
      <c r="E99" s="216"/>
      <c r="F99" s="217"/>
      <c r="G99" s="207"/>
      <c r="H99" s="48" t="s">
        <v>71</v>
      </c>
      <c r="I99" s="15" t="s">
        <v>4</v>
      </c>
      <c r="J99" s="48" t="s">
        <v>71</v>
      </c>
      <c r="K99" s="45" t="s">
        <v>5</v>
      </c>
      <c r="L99" s="222"/>
      <c r="M99" s="223"/>
    </row>
    <row r="100" spans="1:13" ht="10.9" customHeight="1">
      <c r="A100" s="340"/>
      <c r="B100" s="212"/>
      <c r="C100" s="213"/>
      <c r="D100" s="208"/>
      <c r="E100" s="218"/>
      <c r="F100" s="219"/>
      <c r="G100" s="208"/>
      <c r="H100" s="49" t="s">
        <v>71</v>
      </c>
      <c r="I100" s="16" t="s">
        <v>56</v>
      </c>
      <c r="J100" s="49" t="s">
        <v>71</v>
      </c>
      <c r="K100" s="47" t="s">
        <v>60</v>
      </c>
      <c r="L100" s="224"/>
      <c r="M100" s="225"/>
    </row>
    <row r="101" spans="1:13" ht="10.9" customHeight="1">
      <c r="A101" s="340"/>
      <c r="B101" s="212"/>
      <c r="C101" s="213"/>
      <c r="D101" s="208"/>
      <c r="E101" s="220"/>
      <c r="F101" s="221"/>
      <c r="G101" s="208"/>
      <c r="H101" s="49" t="s">
        <v>71</v>
      </c>
      <c r="I101" s="16" t="s">
        <v>41</v>
      </c>
      <c r="J101" s="49" t="s">
        <v>71</v>
      </c>
      <c r="K101" s="47" t="s">
        <v>59</v>
      </c>
      <c r="L101" s="224"/>
      <c r="M101" s="225"/>
    </row>
    <row r="102" spans="1:13" ht="10.9" customHeight="1">
      <c r="A102" s="340"/>
      <c r="B102" s="212"/>
      <c r="C102" s="213"/>
      <c r="D102" s="208"/>
      <c r="E102" s="216"/>
      <c r="F102" s="217"/>
      <c r="G102" s="208"/>
      <c r="H102" s="49" t="s">
        <v>71</v>
      </c>
      <c r="I102" s="16" t="s">
        <v>57</v>
      </c>
      <c r="J102" s="49" t="s">
        <v>71</v>
      </c>
      <c r="K102" s="47" t="s">
        <v>61</v>
      </c>
      <c r="L102" s="224"/>
      <c r="M102" s="225"/>
    </row>
    <row r="103" spans="1:13" ht="10.9" customHeight="1">
      <c r="A103" s="340"/>
      <c r="B103" s="212"/>
      <c r="C103" s="213"/>
      <c r="D103" s="208"/>
      <c r="E103" s="218"/>
      <c r="F103" s="219"/>
      <c r="G103" s="208"/>
      <c r="H103" s="49" t="s">
        <v>71</v>
      </c>
      <c r="I103" s="16" t="s">
        <v>58</v>
      </c>
      <c r="J103" s="49" t="s">
        <v>71</v>
      </c>
      <c r="K103" s="47" t="s">
        <v>62</v>
      </c>
      <c r="L103" s="224"/>
      <c r="M103" s="225"/>
    </row>
    <row r="104" spans="1:13" ht="10.9" customHeight="1">
      <c r="A104" s="341"/>
      <c r="B104" s="214"/>
      <c r="C104" s="215"/>
      <c r="D104" s="209"/>
      <c r="E104" s="220"/>
      <c r="F104" s="221"/>
      <c r="G104" s="209"/>
      <c r="H104" s="50" t="s">
        <v>71</v>
      </c>
      <c r="I104" s="17" t="s">
        <v>146</v>
      </c>
      <c r="J104" s="50" t="s">
        <v>71</v>
      </c>
      <c r="K104" s="18" t="s">
        <v>63</v>
      </c>
      <c r="L104" s="226"/>
      <c r="M104" s="227"/>
    </row>
    <row r="105" spans="1:13" ht="10.9" customHeight="1">
      <c r="A105" s="339">
        <v>17</v>
      </c>
      <c r="B105" s="210"/>
      <c r="C105" s="211"/>
      <c r="D105" s="207"/>
      <c r="E105" s="216"/>
      <c r="F105" s="217"/>
      <c r="G105" s="207"/>
      <c r="H105" s="48" t="s">
        <v>71</v>
      </c>
      <c r="I105" s="15" t="s">
        <v>4</v>
      </c>
      <c r="J105" s="48" t="s">
        <v>71</v>
      </c>
      <c r="K105" s="45" t="s">
        <v>5</v>
      </c>
      <c r="L105" s="222"/>
      <c r="M105" s="223"/>
    </row>
    <row r="106" spans="1:13" ht="10.9" customHeight="1">
      <c r="A106" s="340"/>
      <c r="B106" s="212"/>
      <c r="C106" s="213"/>
      <c r="D106" s="208"/>
      <c r="E106" s="218"/>
      <c r="F106" s="219"/>
      <c r="G106" s="208"/>
      <c r="H106" s="49" t="s">
        <v>71</v>
      </c>
      <c r="I106" s="16" t="s">
        <v>56</v>
      </c>
      <c r="J106" s="49" t="s">
        <v>71</v>
      </c>
      <c r="K106" s="47" t="s">
        <v>60</v>
      </c>
      <c r="L106" s="224"/>
      <c r="M106" s="225"/>
    </row>
    <row r="107" spans="1:13" ht="10.9" customHeight="1">
      <c r="A107" s="340"/>
      <c r="B107" s="212"/>
      <c r="C107" s="213"/>
      <c r="D107" s="208"/>
      <c r="E107" s="220"/>
      <c r="F107" s="221"/>
      <c r="G107" s="208"/>
      <c r="H107" s="49" t="s">
        <v>71</v>
      </c>
      <c r="I107" s="16" t="s">
        <v>41</v>
      </c>
      <c r="J107" s="49" t="s">
        <v>71</v>
      </c>
      <c r="K107" s="47" t="s">
        <v>59</v>
      </c>
      <c r="L107" s="224"/>
      <c r="M107" s="225"/>
    </row>
    <row r="108" spans="1:13" ht="10.9" customHeight="1">
      <c r="A108" s="340"/>
      <c r="B108" s="212"/>
      <c r="C108" s="213"/>
      <c r="D108" s="208"/>
      <c r="E108" s="216"/>
      <c r="F108" s="217"/>
      <c r="G108" s="208"/>
      <c r="H108" s="49" t="s">
        <v>71</v>
      </c>
      <c r="I108" s="16" t="s">
        <v>57</v>
      </c>
      <c r="J108" s="49" t="s">
        <v>71</v>
      </c>
      <c r="K108" s="47" t="s">
        <v>61</v>
      </c>
      <c r="L108" s="224"/>
      <c r="M108" s="225"/>
    </row>
    <row r="109" spans="1:13" ht="10.9" customHeight="1">
      <c r="A109" s="340"/>
      <c r="B109" s="212"/>
      <c r="C109" s="213"/>
      <c r="D109" s="208"/>
      <c r="E109" s="218"/>
      <c r="F109" s="219"/>
      <c r="G109" s="208"/>
      <c r="H109" s="49" t="s">
        <v>71</v>
      </c>
      <c r="I109" s="16" t="s">
        <v>58</v>
      </c>
      <c r="J109" s="49" t="s">
        <v>71</v>
      </c>
      <c r="K109" s="47" t="s">
        <v>62</v>
      </c>
      <c r="L109" s="224"/>
      <c r="M109" s="225"/>
    </row>
    <row r="110" spans="1:13" ht="10.9" customHeight="1">
      <c r="A110" s="341"/>
      <c r="B110" s="214"/>
      <c r="C110" s="215"/>
      <c r="D110" s="209"/>
      <c r="E110" s="220"/>
      <c r="F110" s="221"/>
      <c r="G110" s="209"/>
      <c r="H110" s="50" t="s">
        <v>71</v>
      </c>
      <c r="I110" s="17" t="s">
        <v>146</v>
      </c>
      <c r="J110" s="50" t="s">
        <v>71</v>
      </c>
      <c r="K110" s="18" t="s">
        <v>63</v>
      </c>
      <c r="L110" s="226"/>
      <c r="M110" s="227"/>
    </row>
    <row r="111" spans="1:13" ht="10.9" customHeight="1">
      <c r="A111" s="339">
        <v>18</v>
      </c>
      <c r="B111" s="210"/>
      <c r="C111" s="211"/>
      <c r="D111" s="207"/>
      <c r="E111" s="216"/>
      <c r="F111" s="217"/>
      <c r="G111" s="207"/>
      <c r="H111" s="48" t="s">
        <v>71</v>
      </c>
      <c r="I111" s="15" t="s">
        <v>4</v>
      </c>
      <c r="J111" s="48" t="s">
        <v>71</v>
      </c>
      <c r="K111" s="45" t="s">
        <v>5</v>
      </c>
      <c r="L111" s="222"/>
      <c r="M111" s="223"/>
    </row>
    <row r="112" spans="1:13" ht="10.9" customHeight="1">
      <c r="A112" s="340"/>
      <c r="B112" s="212"/>
      <c r="C112" s="213"/>
      <c r="D112" s="208"/>
      <c r="E112" s="218"/>
      <c r="F112" s="219"/>
      <c r="G112" s="208"/>
      <c r="H112" s="49" t="s">
        <v>71</v>
      </c>
      <c r="I112" s="16" t="s">
        <v>56</v>
      </c>
      <c r="J112" s="49" t="s">
        <v>71</v>
      </c>
      <c r="K112" s="47" t="s">
        <v>60</v>
      </c>
      <c r="L112" s="224"/>
      <c r="M112" s="225"/>
    </row>
    <row r="113" spans="1:13" ht="10.9" customHeight="1">
      <c r="A113" s="340"/>
      <c r="B113" s="212"/>
      <c r="C113" s="213"/>
      <c r="D113" s="208"/>
      <c r="E113" s="220"/>
      <c r="F113" s="221"/>
      <c r="G113" s="208"/>
      <c r="H113" s="49" t="s">
        <v>71</v>
      </c>
      <c r="I113" s="16" t="s">
        <v>41</v>
      </c>
      <c r="J113" s="49" t="s">
        <v>71</v>
      </c>
      <c r="K113" s="47" t="s">
        <v>59</v>
      </c>
      <c r="L113" s="224"/>
      <c r="M113" s="225"/>
    </row>
    <row r="114" spans="1:13" ht="10.9" customHeight="1">
      <c r="A114" s="340"/>
      <c r="B114" s="212"/>
      <c r="C114" s="213"/>
      <c r="D114" s="208"/>
      <c r="E114" s="216"/>
      <c r="F114" s="217"/>
      <c r="G114" s="208"/>
      <c r="H114" s="49" t="s">
        <v>71</v>
      </c>
      <c r="I114" s="16" t="s">
        <v>57</v>
      </c>
      <c r="J114" s="49" t="s">
        <v>71</v>
      </c>
      <c r="K114" s="47" t="s">
        <v>61</v>
      </c>
      <c r="L114" s="224"/>
      <c r="M114" s="225"/>
    </row>
    <row r="115" spans="1:13" ht="10.9" customHeight="1">
      <c r="A115" s="340"/>
      <c r="B115" s="212"/>
      <c r="C115" s="213"/>
      <c r="D115" s="208"/>
      <c r="E115" s="218"/>
      <c r="F115" s="219"/>
      <c r="G115" s="208"/>
      <c r="H115" s="49" t="s">
        <v>71</v>
      </c>
      <c r="I115" s="16" t="s">
        <v>58</v>
      </c>
      <c r="J115" s="49" t="s">
        <v>71</v>
      </c>
      <c r="K115" s="47" t="s">
        <v>62</v>
      </c>
      <c r="L115" s="224"/>
      <c r="M115" s="225"/>
    </row>
    <row r="116" spans="1:13" ht="10.9" customHeight="1">
      <c r="A116" s="341"/>
      <c r="B116" s="214"/>
      <c r="C116" s="215"/>
      <c r="D116" s="209"/>
      <c r="E116" s="220"/>
      <c r="F116" s="221"/>
      <c r="G116" s="209"/>
      <c r="H116" s="50" t="s">
        <v>71</v>
      </c>
      <c r="I116" s="17" t="s">
        <v>146</v>
      </c>
      <c r="J116" s="50" t="s">
        <v>71</v>
      </c>
      <c r="K116" s="18" t="s">
        <v>63</v>
      </c>
      <c r="L116" s="226"/>
      <c r="M116" s="227"/>
    </row>
    <row r="117" spans="1:13" ht="10.9" customHeight="1">
      <c r="A117" s="339">
        <v>19</v>
      </c>
      <c r="B117" s="210"/>
      <c r="C117" s="211"/>
      <c r="D117" s="207"/>
      <c r="E117" s="216"/>
      <c r="F117" s="217"/>
      <c r="G117" s="207"/>
      <c r="H117" s="48" t="s">
        <v>71</v>
      </c>
      <c r="I117" s="15" t="s">
        <v>4</v>
      </c>
      <c r="J117" s="48" t="s">
        <v>71</v>
      </c>
      <c r="K117" s="45" t="s">
        <v>5</v>
      </c>
      <c r="L117" s="222"/>
      <c r="M117" s="223"/>
    </row>
    <row r="118" spans="1:13" ht="10.9" customHeight="1">
      <c r="A118" s="340"/>
      <c r="B118" s="212"/>
      <c r="C118" s="213"/>
      <c r="D118" s="208"/>
      <c r="E118" s="218"/>
      <c r="F118" s="219"/>
      <c r="G118" s="208"/>
      <c r="H118" s="49" t="s">
        <v>71</v>
      </c>
      <c r="I118" s="16" t="s">
        <v>56</v>
      </c>
      <c r="J118" s="49" t="s">
        <v>71</v>
      </c>
      <c r="K118" s="47" t="s">
        <v>60</v>
      </c>
      <c r="L118" s="224"/>
      <c r="M118" s="225"/>
    </row>
    <row r="119" spans="1:13" ht="10.9" customHeight="1">
      <c r="A119" s="340"/>
      <c r="B119" s="212"/>
      <c r="C119" s="213"/>
      <c r="D119" s="208"/>
      <c r="E119" s="220"/>
      <c r="F119" s="221"/>
      <c r="G119" s="208"/>
      <c r="H119" s="49" t="s">
        <v>71</v>
      </c>
      <c r="I119" s="16" t="s">
        <v>41</v>
      </c>
      <c r="J119" s="49" t="s">
        <v>71</v>
      </c>
      <c r="K119" s="47" t="s">
        <v>59</v>
      </c>
      <c r="L119" s="224"/>
      <c r="M119" s="225"/>
    </row>
    <row r="120" spans="1:13" ht="10.9" customHeight="1">
      <c r="A120" s="340"/>
      <c r="B120" s="212"/>
      <c r="C120" s="213"/>
      <c r="D120" s="208"/>
      <c r="E120" s="216"/>
      <c r="F120" s="217"/>
      <c r="G120" s="208"/>
      <c r="H120" s="49" t="s">
        <v>71</v>
      </c>
      <c r="I120" s="16" t="s">
        <v>57</v>
      </c>
      <c r="J120" s="49" t="s">
        <v>71</v>
      </c>
      <c r="K120" s="47" t="s">
        <v>61</v>
      </c>
      <c r="L120" s="224"/>
      <c r="M120" s="225"/>
    </row>
    <row r="121" spans="1:13" ht="10.9" customHeight="1">
      <c r="A121" s="340"/>
      <c r="B121" s="212"/>
      <c r="C121" s="213"/>
      <c r="D121" s="208"/>
      <c r="E121" s="218"/>
      <c r="F121" s="219"/>
      <c r="G121" s="208"/>
      <c r="H121" s="49" t="s">
        <v>71</v>
      </c>
      <c r="I121" s="16" t="s">
        <v>58</v>
      </c>
      <c r="J121" s="49" t="s">
        <v>71</v>
      </c>
      <c r="K121" s="47" t="s">
        <v>62</v>
      </c>
      <c r="L121" s="224"/>
      <c r="M121" s="225"/>
    </row>
    <row r="122" spans="1:13" ht="10.9" customHeight="1">
      <c r="A122" s="341"/>
      <c r="B122" s="214"/>
      <c r="C122" s="215"/>
      <c r="D122" s="209"/>
      <c r="E122" s="220"/>
      <c r="F122" s="221"/>
      <c r="G122" s="209"/>
      <c r="H122" s="50" t="s">
        <v>71</v>
      </c>
      <c r="I122" s="17" t="s">
        <v>146</v>
      </c>
      <c r="J122" s="50" t="s">
        <v>71</v>
      </c>
      <c r="K122" s="18" t="s">
        <v>63</v>
      </c>
      <c r="L122" s="226"/>
      <c r="M122" s="227"/>
    </row>
    <row r="123" spans="1:13" ht="10.9" customHeight="1">
      <c r="A123" s="339">
        <v>20</v>
      </c>
      <c r="B123" s="210"/>
      <c r="C123" s="211"/>
      <c r="D123" s="207"/>
      <c r="E123" s="216"/>
      <c r="F123" s="217"/>
      <c r="G123" s="207"/>
      <c r="H123" s="48" t="s">
        <v>71</v>
      </c>
      <c r="I123" s="15" t="s">
        <v>4</v>
      </c>
      <c r="J123" s="48" t="s">
        <v>71</v>
      </c>
      <c r="K123" s="45" t="s">
        <v>5</v>
      </c>
      <c r="L123" s="222"/>
      <c r="M123" s="223"/>
    </row>
    <row r="124" spans="1:13" ht="10.9" customHeight="1">
      <c r="A124" s="340"/>
      <c r="B124" s="212"/>
      <c r="C124" s="213"/>
      <c r="D124" s="208"/>
      <c r="E124" s="218"/>
      <c r="F124" s="219"/>
      <c r="G124" s="208"/>
      <c r="H124" s="49" t="s">
        <v>71</v>
      </c>
      <c r="I124" s="16" t="s">
        <v>56</v>
      </c>
      <c r="J124" s="49" t="s">
        <v>71</v>
      </c>
      <c r="K124" s="47" t="s">
        <v>60</v>
      </c>
      <c r="L124" s="224"/>
      <c r="M124" s="225"/>
    </row>
    <row r="125" spans="1:13" ht="10.9" customHeight="1">
      <c r="A125" s="340"/>
      <c r="B125" s="212"/>
      <c r="C125" s="213"/>
      <c r="D125" s="208"/>
      <c r="E125" s="220"/>
      <c r="F125" s="221"/>
      <c r="G125" s="208"/>
      <c r="H125" s="49" t="s">
        <v>71</v>
      </c>
      <c r="I125" s="16" t="s">
        <v>41</v>
      </c>
      <c r="J125" s="49" t="s">
        <v>71</v>
      </c>
      <c r="K125" s="47" t="s">
        <v>59</v>
      </c>
      <c r="L125" s="224"/>
      <c r="M125" s="225"/>
    </row>
    <row r="126" spans="1:13" ht="10.9" customHeight="1">
      <c r="A126" s="340"/>
      <c r="B126" s="212"/>
      <c r="C126" s="213"/>
      <c r="D126" s="208"/>
      <c r="E126" s="216"/>
      <c r="F126" s="217"/>
      <c r="G126" s="208"/>
      <c r="H126" s="49" t="s">
        <v>71</v>
      </c>
      <c r="I126" s="16" t="s">
        <v>57</v>
      </c>
      <c r="J126" s="49" t="s">
        <v>71</v>
      </c>
      <c r="K126" s="47" t="s">
        <v>61</v>
      </c>
      <c r="L126" s="224"/>
      <c r="M126" s="225"/>
    </row>
    <row r="127" spans="1:13" ht="10.9" customHeight="1">
      <c r="A127" s="340"/>
      <c r="B127" s="212"/>
      <c r="C127" s="213"/>
      <c r="D127" s="208"/>
      <c r="E127" s="218"/>
      <c r="F127" s="219"/>
      <c r="G127" s="208"/>
      <c r="H127" s="49" t="s">
        <v>71</v>
      </c>
      <c r="I127" s="16" t="s">
        <v>58</v>
      </c>
      <c r="J127" s="49" t="s">
        <v>71</v>
      </c>
      <c r="K127" s="47" t="s">
        <v>62</v>
      </c>
      <c r="L127" s="224"/>
      <c r="M127" s="225"/>
    </row>
    <row r="128" spans="1:13" ht="10.9" customHeight="1">
      <c r="A128" s="341"/>
      <c r="B128" s="214"/>
      <c r="C128" s="215"/>
      <c r="D128" s="209"/>
      <c r="E128" s="220"/>
      <c r="F128" s="221"/>
      <c r="G128" s="209"/>
      <c r="H128" s="50" t="s">
        <v>71</v>
      </c>
      <c r="I128" s="17" t="s">
        <v>146</v>
      </c>
      <c r="J128" s="50" t="s">
        <v>71</v>
      </c>
      <c r="K128" s="18" t="s">
        <v>63</v>
      </c>
      <c r="L128" s="226"/>
      <c r="M128" s="227"/>
    </row>
    <row r="129" spans="1:13" ht="10.9" customHeight="1">
      <c r="A129" s="339">
        <v>21</v>
      </c>
      <c r="B129" s="210"/>
      <c r="C129" s="211"/>
      <c r="D129" s="207"/>
      <c r="E129" s="216"/>
      <c r="F129" s="217"/>
      <c r="G129" s="207"/>
      <c r="H129" s="48" t="s">
        <v>71</v>
      </c>
      <c r="I129" s="15" t="s">
        <v>4</v>
      </c>
      <c r="J129" s="48" t="s">
        <v>71</v>
      </c>
      <c r="K129" s="45" t="s">
        <v>5</v>
      </c>
      <c r="L129" s="222"/>
      <c r="M129" s="223"/>
    </row>
    <row r="130" spans="1:13" ht="10.9" customHeight="1">
      <c r="A130" s="340"/>
      <c r="B130" s="212"/>
      <c r="C130" s="213"/>
      <c r="D130" s="208"/>
      <c r="E130" s="218"/>
      <c r="F130" s="219"/>
      <c r="G130" s="208"/>
      <c r="H130" s="49" t="s">
        <v>71</v>
      </c>
      <c r="I130" s="16" t="s">
        <v>56</v>
      </c>
      <c r="J130" s="49" t="s">
        <v>71</v>
      </c>
      <c r="K130" s="47" t="s">
        <v>60</v>
      </c>
      <c r="L130" s="224"/>
      <c r="M130" s="225"/>
    </row>
    <row r="131" spans="1:13" ht="10.9" customHeight="1">
      <c r="A131" s="340"/>
      <c r="B131" s="212"/>
      <c r="C131" s="213"/>
      <c r="D131" s="208"/>
      <c r="E131" s="220"/>
      <c r="F131" s="221"/>
      <c r="G131" s="208"/>
      <c r="H131" s="49" t="s">
        <v>71</v>
      </c>
      <c r="I131" s="16" t="s">
        <v>41</v>
      </c>
      <c r="J131" s="49" t="s">
        <v>71</v>
      </c>
      <c r="K131" s="47" t="s">
        <v>59</v>
      </c>
      <c r="L131" s="224"/>
      <c r="M131" s="225"/>
    </row>
    <row r="132" spans="1:13" ht="10.9" customHeight="1">
      <c r="A132" s="340"/>
      <c r="B132" s="212"/>
      <c r="C132" s="213"/>
      <c r="D132" s="208"/>
      <c r="E132" s="216"/>
      <c r="F132" s="217"/>
      <c r="G132" s="208"/>
      <c r="H132" s="49" t="s">
        <v>71</v>
      </c>
      <c r="I132" s="16" t="s">
        <v>57</v>
      </c>
      <c r="J132" s="49" t="s">
        <v>71</v>
      </c>
      <c r="K132" s="47" t="s">
        <v>61</v>
      </c>
      <c r="L132" s="224"/>
      <c r="M132" s="225"/>
    </row>
    <row r="133" spans="1:13" ht="10.9" customHeight="1">
      <c r="A133" s="340"/>
      <c r="B133" s="212"/>
      <c r="C133" s="213"/>
      <c r="D133" s="208"/>
      <c r="E133" s="218"/>
      <c r="F133" s="219"/>
      <c r="G133" s="208"/>
      <c r="H133" s="49" t="s">
        <v>71</v>
      </c>
      <c r="I133" s="16" t="s">
        <v>58</v>
      </c>
      <c r="J133" s="49" t="s">
        <v>71</v>
      </c>
      <c r="K133" s="47" t="s">
        <v>62</v>
      </c>
      <c r="L133" s="224"/>
      <c r="M133" s="225"/>
    </row>
    <row r="134" spans="1:13" ht="10.9" customHeight="1">
      <c r="A134" s="341"/>
      <c r="B134" s="214"/>
      <c r="C134" s="215"/>
      <c r="D134" s="209"/>
      <c r="E134" s="220"/>
      <c r="F134" s="221"/>
      <c r="G134" s="209"/>
      <c r="H134" s="50" t="s">
        <v>71</v>
      </c>
      <c r="I134" s="17" t="s">
        <v>146</v>
      </c>
      <c r="J134" s="50" t="s">
        <v>71</v>
      </c>
      <c r="K134" s="18" t="s">
        <v>63</v>
      </c>
      <c r="L134" s="226"/>
      <c r="M134" s="227"/>
    </row>
    <row r="135" spans="1:13" ht="10.199999999999999" customHeight="1">
      <c r="A135" s="339">
        <v>22</v>
      </c>
      <c r="B135" s="210"/>
      <c r="C135" s="211"/>
      <c r="D135" s="207"/>
      <c r="E135" s="216"/>
      <c r="F135" s="217"/>
      <c r="G135" s="207"/>
      <c r="H135" s="48" t="s">
        <v>71</v>
      </c>
      <c r="I135" s="15" t="s">
        <v>4</v>
      </c>
      <c r="J135" s="48" t="s">
        <v>71</v>
      </c>
      <c r="K135" s="45" t="s">
        <v>5</v>
      </c>
      <c r="L135" s="222"/>
      <c r="M135" s="223"/>
    </row>
    <row r="136" spans="1:13" ht="10.199999999999999" customHeight="1">
      <c r="A136" s="340"/>
      <c r="B136" s="212"/>
      <c r="C136" s="213"/>
      <c r="D136" s="208"/>
      <c r="E136" s="218"/>
      <c r="F136" s="219"/>
      <c r="G136" s="208"/>
      <c r="H136" s="49" t="s">
        <v>71</v>
      </c>
      <c r="I136" s="16" t="s">
        <v>56</v>
      </c>
      <c r="J136" s="49" t="s">
        <v>71</v>
      </c>
      <c r="K136" s="47" t="s">
        <v>60</v>
      </c>
      <c r="L136" s="224"/>
      <c r="M136" s="225"/>
    </row>
    <row r="137" spans="1:13" ht="10.199999999999999" customHeight="1">
      <c r="A137" s="340"/>
      <c r="B137" s="212"/>
      <c r="C137" s="213"/>
      <c r="D137" s="208"/>
      <c r="E137" s="220"/>
      <c r="F137" s="221"/>
      <c r="G137" s="208"/>
      <c r="H137" s="49" t="s">
        <v>71</v>
      </c>
      <c r="I137" s="16" t="s">
        <v>41</v>
      </c>
      <c r="J137" s="49" t="s">
        <v>71</v>
      </c>
      <c r="K137" s="47" t="s">
        <v>59</v>
      </c>
      <c r="L137" s="224"/>
      <c r="M137" s="225"/>
    </row>
    <row r="138" spans="1:13" ht="10.199999999999999" customHeight="1">
      <c r="A138" s="340"/>
      <c r="B138" s="212"/>
      <c r="C138" s="213"/>
      <c r="D138" s="208"/>
      <c r="E138" s="216"/>
      <c r="F138" s="217"/>
      <c r="G138" s="208"/>
      <c r="H138" s="49" t="s">
        <v>71</v>
      </c>
      <c r="I138" s="16" t="s">
        <v>57</v>
      </c>
      <c r="J138" s="49" t="s">
        <v>71</v>
      </c>
      <c r="K138" s="47" t="s">
        <v>61</v>
      </c>
      <c r="L138" s="224"/>
      <c r="M138" s="225"/>
    </row>
    <row r="139" spans="1:13" ht="10.199999999999999" customHeight="1">
      <c r="A139" s="340"/>
      <c r="B139" s="212"/>
      <c r="C139" s="213"/>
      <c r="D139" s="208"/>
      <c r="E139" s="218"/>
      <c r="F139" s="219"/>
      <c r="G139" s="208"/>
      <c r="H139" s="49" t="s">
        <v>71</v>
      </c>
      <c r="I139" s="16" t="s">
        <v>58</v>
      </c>
      <c r="J139" s="49" t="s">
        <v>71</v>
      </c>
      <c r="K139" s="47" t="s">
        <v>62</v>
      </c>
      <c r="L139" s="224"/>
      <c r="M139" s="225"/>
    </row>
    <row r="140" spans="1:13" ht="10.199999999999999" customHeight="1">
      <c r="A140" s="341"/>
      <c r="B140" s="214"/>
      <c r="C140" s="215"/>
      <c r="D140" s="209"/>
      <c r="E140" s="220"/>
      <c r="F140" s="221"/>
      <c r="G140" s="209"/>
      <c r="H140" s="50" t="s">
        <v>71</v>
      </c>
      <c r="I140" s="17" t="s">
        <v>146</v>
      </c>
      <c r="J140" s="50" t="s">
        <v>71</v>
      </c>
      <c r="K140" s="18" t="s">
        <v>63</v>
      </c>
      <c r="L140" s="226"/>
      <c r="M140" s="227"/>
    </row>
    <row r="141" spans="1:13" ht="10.199999999999999" customHeight="1">
      <c r="A141" s="339">
        <v>23</v>
      </c>
      <c r="B141" s="210"/>
      <c r="C141" s="211"/>
      <c r="D141" s="207"/>
      <c r="E141" s="216"/>
      <c r="F141" s="217"/>
      <c r="G141" s="207"/>
      <c r="H141" s="48" t="s">
        <v>71</v>
      </c>
      <c r="I141" s="15" t="s">
        <v>4</v>
      </c>
      <c r="J141" s="48" t="s">
        <v>71</v>
      </c>
      <c r="K141" s="45" t="s">
        <v>5</v>
      </c>
      <c r="L141" s="222"/>
      <c r="M141" s="223"/>
    </row>
    <row r="142" spans="1:13" ht="10.199999999999999" customHeight="1">
      <c r="A142" s="340"/>
      <c r="B142" s="212"/>
      <c r="C142" s="213"/>
      <c r="D142" s="208"/>
      <c r="E142" s="218"/>
      <c r="F142" s="219"/>
      <c r="G142" s="208"/>
      <c r="H142" s="49" t="s">
        <v>71</v>
      </c>
      <c r="I142" s="16" t="s">
        <v>56</v>
      </c>
      <c r="J142" s="49" t="s">
        <v>71</v>
      </c>
      <c r="K142" s="47" t="s">
        <v>60</v>
      </c>
      <c r="L142" s="224"/>
      <c r="M142" s="225"/>
    </row>
    <row r="143" spans="1:13" ht="10.199999999999999" customHeight="1">
      <c r="A143" s="340"/>
      <c r="B143" s="212"/>
      <c r="C143" s="213"/>
      <c r="D143" s="208"/>
      <c r="E143" s="220"/>
      <c r="F143" s="221"/>
      <c r="G143" s="208"/>
      <c r="H143" s="49" t="s">
        <v>71</v>
      </c>
      <c r="I143" s="16" t="s">
        <v>41</v>
      </c>
      <c r="J143" s="49" t="s">
        <v>71</v>
      </c>
      <c r="K143" s="47" t="s">
        <v>59</v>
      </c>
      <c r="L143" s="224"/>
      <c r="M143" s="225"/>
    </row>
    <row r="144" spans="1:13" ht="10.199999999999999" customHeight="1">
      <c r="A144" s="340"/>
      <c r="B144" s="212"/>
      <c r="C144" s="213"/>
      <c r="D144" s="208"/>
      <c r="E144" s="216"/>
      <c r="F144" s="217"/>
      <c r="G144" s="208"/>
      <c r="H144" s="49" t="s">
        <v>71</v>
      </c>
      <c r="I144" s="16" t="s">
        <v>57</v>
      </c>
      <c r="J144" s="49" t="s">
        <v>71</v>
      </c>
      <c r="K144" s="47" t="s">
        <v>61</v>
      </c>
      <c r="L144" s="224"/>
      <c r="M144" s="225"/>
    </row>
    <row r="145" spans="1:13" ht="10.199999999999999" customHeight="1">
      <c r="A145" s="340"/>
      <c r="B145" s="212"/>
      <c r="C145" s="213"/>
      <c r="D145" s="208"/>
      <c r="E145" s="218"/>
      <c r="F145" s="219"/>
      <c r="G145" s="208"/>
      <c r="H145" s="49" t="s">
        <v>71</v>
      </c>
      <c r="I145" s="16" t="s">
        <v>58</v>
      </c>
      <c r="J145" s="49" t="s">
        <v>71</v>
      </c>
      <c r="K145" s="47" t="s">
        <v>62</v>
      </c>
      <c r="L145" s="224"/>
      <c r="M145" s="225"/>
    </row>
    <row r="146" spans="1:13" ht="10.199999999999999" customHeight="1">
      <c r="A146" s="341"/>
      <c r="B146" s="214"/>
      <c r="C146" s="215"/>
      <c r="D146" s="209"/>
      <c r="E146" s="220"/>
      <c r="F146" s="221"/>
      <c r="G146" s="209"/>
      <c r="H146" s="50" t="s">
        <v>71</v>
      </c>
      <c r="I146" s="17" t="s">
        <v>146</v>
      </c>
      <c r="J146" s="50" t="s">
        <v>71</v>
      </c>
      <c r="K146" s="18" t="s">
        <v>63</v>
      </c>
      <c r="L146" s="226"/>
      <c r="M146" s="227"/>
    </row>
    <row r="147" spans="1:13" ht="10.199999999999999" customHeight="1">
      <c r="A147" s="339">
        <v>24</v>
      </c>
      <c r="B147" s="210"/>
      <c r="C147" s="211"/>
      <c r="D147" s="207"/>
      <c r="E147" s="216"/>
      <c r="F147" s="217"/>
      <c r="G147" s="207"/>
      <c r="H147" s="48" t="s">
        <v>71</v>
      </c>
      <c r="I147" s="15" t="s">
        <v>4</v>
      </c>
      <c r="J147" s="48" t="s">
        <v>71</v>
      </c>
      <c r="K147" s="45" t="s">
        <v>5</v>
      </c>
      <c r="L147" s="222"/>
      <c r="M147" s="223"/>
    </row>
    <row r="148" spans="1:13" ht="10.199999999999999" customHeight="1">
      <c r="A148" s="340"/>
      <c r="B148" s="212"/>
      <c r="C148" s="213"/>
      <c r="D148" s="208"/>
      <c r="E148" s="218"/>
      <c r="F148" s="219"/>
      <c r="G148" s="208"/>
      <c r="H148" s="49" t="s">
        <v>71</v>
      </c>
      <c r="I148" s="16" t="s">
        <v>56</v>
      </c>
      <c r="J148" s="49" t="s">
        <v>71</v>
      </c>
      <c r="K148" s="47" t="s">
        <v>60</v>
      </c>
      <c r="L148" s="224"/>
      <c r="M148" s="225"/>
    </row>
    <row r="149" spans="1:13" ht="10.199999999999999" customHeight="1">
      <c r="A149" s="340"/>
      <c r="B149" s="212"/>
      <c r="C149" s="213"/>
      <c r="D149" s="208"/>
      <c r="E149" s="220"/>
      <c r="F149" s="221"/>
      <c r="G149" s="208"/>
      <c r="H149" s="49" t="s">
        <v>71</v>
      </c>
      <c r="I149" s="16" t="s">
        <v>41</v>
      </c>
      <c r="J149" s="49" t="s">
        <v>71</v>
      </c>
      <c r="K149" s="47" t="s">
        <v>59</v>
      </c>
      <c r="L149" s="224"/>
      <c r="M149" s="225"/>
    </row>
    <row r="150" spans="1:13" ht="10.199999999999999" customHeight="1">
      <c r="A150" s="340"/>
      <c r="B150" s="212"/>
      <c r="C150" s="213"/>
      <c r="D150" s="208"/>
      <c r="E150" s="216"/>
      <c r="F150" s="217"/>
      <c r="G150" s="208"/>
      <c r="H150" s="49" t="s">
        <v>71</v>
      </c>
      <c r="I150" s="16" t="s">
        <v>57</v>
      </c>
      <c r="J150" s="49" t="s">
        <v>71</v>
      </c>
      <c r="K150" s="47" t="s">
        <v>61</v>
      </c>
      <c r="L150" s="224"/>
      <c r="M150" s="225"/>
    </row>
    <row r="151" spans="1:13" ht="10.199999999999999" customHeight="1">
      <c r="A151" s="340"/>
      <c r="B151" s="212"/>
      <c r="C151" s="213"/>
      <c r="D151" s="208"/>
      <c r="E151" s="218"/>
      <c r="F151" s="219"/>
      <c r="G151" s="208"/>
      <c r="H151" s="49" t="s">
        <v>71</v>
      </c>
      <c r="I151" s="16" t="s">
        <v>58</v>
      </c>
      <c r="J151" s="49" t="s">
        <v>71</v>
      </c>
      <c r="K151" s="47" t="s">
        <v>62</v>
      </c>
      <c r="L151" s="224"/>
      <c r="M151" s="225"/>
    </row>
    <row r="152" spans="1:13" ht="10.199999999999999" customHeight="1">
      <c r="A152" s="341"/>
      <c r="B152" s="214"/>
      <c r="C152" s="215"/>
      <c r="D152" s="209"/>
      <c r="E152" s="220"/>
      <c r="F152" s="221"/>
      <c r="G152" s="209"/>
      <c r="H152" s="50" t="s">
        <v>71</v>
      </c>
      <c r="I152" s="17" t="s">
        <v>146</v>
      </c>
      <c r="J152" s="50" t="s">
        <v>71</v>
      </c>
      <c r="K152" s="18" t="s">
        <v>63</v>
      </c>
      <c r="L152" s="226"/>
      <c r="M152" s="227"/>
    </row>
    <row r="153" spans="1:13" ht="10.199999999999999" customHeight="1">
      <c r="A153" s="339">
        <v>25</v>
      </c>
      <c r="B153" s="210"/>
      <c r="C153" s="211"/>
      <c r="D153" s="207"/>
      <c r="E153" s="216"/>
      <c r="F153" s="217"/>
      <c r="G153" s="207"/>
      <c r="H153" s="48" t="s">
        <v>71</v>
      </c>
      <c r="I153" s="15" t="s">
        <v>4</v>
      </c>
      <c r="J153" s="48" t="s">
        <v>71</v>
      </c>
      <c r="K153" s="45" t="s">
        <v>5</v>
      </c>
      <c r="L153" s="222"/>
      <c r="M153" s="223"/>
    </row>
    <row r="154" spans="1:13" ht="10.199999999999999" customHeight="1">
      <c r="A154" s="340"/>
      <c r="B154" s="212"/>
      <c r="C154" s="213"/>
      <c r="D154" s="208"/>
      <c r="E154" s="218"/>
      <c r="F154" s="219"/>
      <c r="G154" s="208"/>
      <c r="H154" s="49" t="s">
        <v>71</v>
      </c>
      <c r="I154" s="16" t="s">
        <v>56</v>
      </c>
      <c r="J154" s="49" t="s">
        <v>71</v>
      </c>
      <c r="K154" s="47" t="s">
        <v>60</v>
      </c>
      <c r="L154" s="224"/>
      <c r="M154" s="225"/>
    </row>
    <row r="155" spans="1:13" ht="10.199999999999999" customHeight="1">
      <c r="A155" s="340"/>
      <c r="B155" s="212"/>
      <c r="C155" s="213"/>
      <c r="D155" s="208"/>
      <c r="E155" s="220"/>
      <c r="F155" s="221"/>
      <c r="G155" s="208"/>
      <c r="H155" s="49" t="s">
        <v>71</v>
      </c>
      <c r="I155" s="16" t="s">
        <v>41</v>
      </c>
      <c r="J155" s="49" t="s">
        <v>71</v>
      </c>
      <c r="K155" s="47" t="s">
        <v>59</v>
      </c>
      <c r="L155" s="224"/>
      <c r="M155" s="225"/>
    </row>
    <row r="156" spans="1:13" ht="10.199999999999999" customHeight="1">
      <c r="A156" s="340"/>
      <c r="B156" s="212"/>
      <c r="C156" s="213"/>
      <c r="D156" s="208"/>
      <c r="E156" s="216"/>
      <c r="F156" s="217"/>
      <c r="G156" s="208"/>
      <c r="H156" s="49" t="s">
        <v>71</v>
      </c>
      <c r="I156" s="16" t="s">
        <v>57</v>
      </c>
      <c r="J156" s="49" t="s">
        <v>71</v>
      </c>
      <c r="K156" s="47" t="s">
        <v>61</v>
      </c>
      <c r="L156" s="224"/>
      <c r="M156" s="225"/>
    </row>
    <row r="157" spans="1:13" ht="10.199999999999999" customHeight="1">
      <c r="A157" s="340"/>
      <c r="B157" s="212"/>
      <c r="C157" s="213"/>
      <c r="D157" s="208"/>
      <c r="E157" s="218"/>
      <c r="F157" s="219"/>
      <c r="G157" s="208"/>
      <c r="H157" s="49" t="s">
        <v>71</v>
      </c>
      <c r="I157" s="16" t="s">
        <v>58</v>
      </c>
      <c r="J157" s="49" t="s">
        <v>71</v>
      </c>
      <c r="K157" s="47" t="s">
        <v>62</v>
      </c>
      <c r="L157" s="224"/>
      <c r="M157" s="225"/>
    </row>
    <row r="158" spans="1:13" ht="10.199999999999999" customHeight="1">
      <c r="A158" s="341"/>
      <c r="B158" s="214"/>
      <c r="C158" s="215"/>
      <c r="D158" s="209"/>
      <c r="E158" s="220"/>
      <c r="F158" s="221"/>
      <c r="G158" s="209"/>
      <c r="H158" s="50" t="s">
        <v>71</v>
      </c>
      <c r="I158" s="17" t="s">
        <v>146</v>
      </c>
      <c r="J158" s="50" t="s">
        <v>71</v>
      </c>
      <c r="K158" s="18" t="s">
        <v>63</v>
      </c>
      <c r="L158" s="226"/>
      <c r="M158" s="227"/>
    </row>
    <row r="159" spans="1:13" ht="10.199999999999999" customHeight="1">
      <c r="A159" s="339">
        <v>26</v>
      </c>
      <c r="B159" s="210"/>
      <c r="C159" s="211"/>
      <c r="D159" s="207"/>
      <c r="E159" s="216"/>
      <c r="F159" s="217"/>
      <c r="G159" s="207"/>
      <c r="H159" s="48" t="s">
        <v>71</v>
      </c>
      <c r="I159" s="15" t="s">
        <v>4</v>
      </c>
      <c r="J159" s="48" t="s">
        <v>71</v>
      </c>
      <c r="K159" s="45" t="s">
        <v>5</v>
      </c>
      <c r="L159" s="222"/>
      <c r="M159" s="223"/>
    </row>
    <row r="160" spans="1:13" ht="10.199999999999999" customHeight="1">
      <c r="A160" s="340"/>
      <c r="B160" s="212"/>
      <c r="C160" s="213"/>
      <c r="D160" s="208"/>
      <c r="E160" s="218"/>
      <c r="F160" s="219"/>
      <c r="G160" s="208"/>
      <c r="H160" s="49" t="s">
        <v>71</v>
      </c>
      <c r="I160" s="16" t="s">
        <v>56</v>
      </c>
      <c r="J160" s="49" t="s">
        <v>71</v>
      </c>
      <c r="K160" s="47" t="s">
        <v>60</v>
      </c>
      <c r="L160" s="224"/>
      <c r="M160" s="225"/>
    </row>
    <row r="161" spans="1:13" ht="10.199999999999999" customHeight="1">
      <c r="A161" s="340"/>
      <c r="B161" s="212"/>
      <c r="C161" s="213"/>
      <c r="D161" s="208"/>
      <c r="E161" s="220"/>
      <c r="F161" s="221"/>
      <c r="G161" s="208"/>
      <c r="H161" s="49" t="s">
        <v>71</v>
      </c>
      <c r="I161" s="16" t="s">
        <v>41</v>
      </c>
      <c r="J161" s="49" t="s">
        <v>71</v>
      </c>
      <c r="K161" s="47" t="s">
        <v>59</v>
      </c>
      <c r="L161" s="224"/>
      <c r="M161" s="225"/>
    </row>
    <row r="162" spans="1:13" ht="10.199999999999999" customHeight="1">
      <c r="A162" s="340"/>
      <c r="B162" s="212"/>
      <c r="C162" s="213"/>
      <c r="D162" s="208"/>
      <c r="E162" s="216"/>
      <c r="F162" s="217"/>
      <c r="G162" s="208"/>
      <c r="H162" s="49" t="s">
        <v>71</v>
      </c>
      <c r="I162" s="16" t="s">
        <v>57</v>
      </c>
      <c r="J162" s="49" t="s">
        <v>71</v>
      </c>
      <c r="K162" s="47" t="s">
        <v>61</v>
      </c>
      <c r="L162" s="224"/>
      <c r="M162" s="225"/>
    </row>
    <row r="163" spans="1:13" ht="10.199999999999999" customHeight="1">
      <c r="A163" s="340"/>
      <c r="B163" s="212"/>
      <c r="C163" s="213"/>
      <c r="D163" s="208"/>
      <c r="E163" s="218"/>
      <c r="F163" s="219"/>
      <c r="G163" s="208"/>
      <c r="H163" s="49" t="s">
        <v>71</v>
      </c>
      <c r="I163" s="16" t="s">
        <v>58</v>
      </c>
      <c r="J163" s="49" t="s">
        <v>71</v>
      </c>
      <c r="K163" s="47" t="s">
        <v>62</v>
      </c>
      <c r="L163" s="224"/>
      <c r="M163" s="225"/>
    </row>
    <row r="164" spans="1:13" ht="10.199999999999999" customHeight="1">
      <c r="A164" s="341"/>
      <c r="B164" s="214"/>
      <c r="C164" s="215"/>
      <c r="D164" s="209"/>
      <c r="E164" s="220"/>
      <c r="F164" s="221"/>
      <c r="G164" s="209"/>
      <c r="H164" s="50" t="s">
        <v>71</v>
      </c>
      <c r="I164" s="17" t="s">
        <v>146</v>
      </c>
      <c r="J164" s="50" t="s">
        <v>71</v>
      </c>
      <c r="K164" s="18" t="s">
        <v>63</v>
      </c>
      <c r="L164" s="226"/>
      <c r="M164" s="227"/>
    </row>
    <row r="165" spans="1:13" ht="10.199999999999999" customHeight="1">
      <c r="A165" s="339">
        <v>27</v>
      </c>
      <c r="B165" s="210"/>
      <c r="C165" s="211"/>
      <c r="D165" s="207"/>
      <c r="E165" s="216"/>
      <c r="F165" s="217"/>
      <c r="G165" s="207"/>
      <c r="H165" s="48" t="s">
        <v>71</v>
      </c>
      <c r="I165" s="15" t="s">
        <v>4</v>
      </c>
      <c r="J165" s="48" t="s">
        <v>71</v>
      </c>
      <c r="K165" s="45" t="s">
        <v>5</v>
      </c>
      <c r="L165" s="222"/>
      <c r="M165" s="223"/>
    </row>
    <row r="166" spans="1:13" ht="10.199999999999999" customHeight="1">
      <c r="A166" s="340"/>
      <c r="B166" s="212"/>
      <c r="C166" s="213"/>
      <c r="D166" s="208"/>
      <c r="E166" s="218"/>
      <c r="F166" s="219"/>
      <c r="G166" s="208"/>
      <c r="H166" s="49" t="s">
        <v>71</v>
      </c>
      <c r="I166" s="16" t="s">
        <v>56</v>
      </c>
      <c r="J166" s="49" t="s">
        <v>71</v>
      </c>
      <c r="K166" s="47" t="s">
        <v>60</v>
      </c>
      <c r="L166" s="224"/>
      <c r="M166" s="225"/>
    </row>
    <row r="167" spans="1:13" ht="10.199999999999999" customHeight="1">
      <c r="A167" s="340"/>
      <c r="B167" s="212"/>
      <c r="C167" s="213"/>
      <c r="D167" s="208"/>
      <c r="E167" s="220"/>
      <c r="F167" s="221"/>
      <c r="G167" s="208"/>
      <c r="H167" s="49" t="s">
        <v>71</v>
      </c>
      <c r="I167" s="16" t="s">
        <v>41</v>
      </c>
      <c r="J167" s="49" t="s">
        <v>71</v>
      </c>
      <c r="K167" s="47" t="s">
        <v>59</v>
      </c>
      <c r="L167" s="224"/>
      <c r="M167" s="225"/>
    </row>
    <row r="168" spans="1:13" ht="10.199999999999999" customHeight="1">
      <c r="A168" s="340"/>
      <c r="B168" s="212"/>
      <c r="C168" s="213"/>
      <c r="D168" s="208"/>
      <c r="E168" s="216"/>
      <c r="F168" s="217"/>
      <c r="G168" s="208"/>
      <c r="H168" s="49" t="s">
        <v>71</v>
      </c>
      <c r="I168" s="16" t="s">
        <v>57</v>
      </c>
      <c r="J168" s="49" t="s">
        <v>71</v>
      </c>
      <c r="K168" s="47" t="s">
        <v>61</v>
      </c>
      <c r="L168" s="224"/>
      <c r="M168" s="225"/>
    </row>
    <row r="169" spans="1:13" ht="10.199999999999999" customHeight="1">
      <c r="A169" s="340"/>
      <c r="B169" s="212"/>
      <c r="C169" s="213"/>
      <c r="D169" s="208"/>
      <c r="E169" s="218"/>
      <c r="F169" s="219"/>
      <c r="G169" s="208"/>
      <c r="H169" s="49" t="s">
        <v>71</v>
      </c>
      <c r="I169" s="16" t="s">
        <v>58</v>
      </c>
      <c r="J169" s="49" t="s">
        <v>71</v>
      </c>
      <c r="K169" s="47" t="s">
        <v>62</v>
      </c>
      <c r="L169" s="224"/>
      <c r="M169" s="225"/>
    </row>
    <row r="170" spans="1:13" ht="10.199999999999999" customHeight="1">
      <c r="A170" s="341"/>
      <c r="B170" s="214"/>
      <c r="C170" s="215"/>
      <c r="D170" s="209"/>
      <c r="E170" s="220"/>
      <c r="F170" s="221"/>
      <c r="G170" s="209"/>
      <c r="H170" s="50" t="s">
        <v>71</v>
      </c>
      <c r="I170" s="17" t="s">
        <v>146</v>
      </c>
      <c r="J170" s="50" t="s">
        <v>71</v>
      </c>
      <c r="K170" s="18" t="s">
        <v>63</v>
      </c>
      <c r="L170" s="226"/>
      <c r="M170" s="227"/>
    </row>
    <row r="171" spans="1:13" ht="10.199999999999999" customHeight="1">
      <c r="A171" s="339">
        <v>28</v>
      </c>
      <c r="B171" s="210"/>
      <c r="C171" s="211"/>
      <c r="D171" s="207"/>
      <c r="E171" s="216"/>
      <c r="F171" s="217"/>
      <c r="G171" s="207"/>
      <c r="H171" s="48" t="s">
        <v>71</v>
      </c>
      <c r="I171" s="15" t="s">
        <v>4</v>
      </c>
      <c r="J171" s="48" t="s">
        <v>71</v>
      </c>
      <c r="K171" s="45" t="s">
        <v>5</v>
      </c>
      <c r="L171" s="222"/>
      <c r="M171" s="223"/>
    </row>
    <row r="172" spans="1:13" ht="10.199999999999999" customHeight="1">
      <c r="A172" s="340"/>
      <c r="B172" s="212"/>
      <c r="C172" s="213"/>
      <c r="D172" s="208"/>
      <c r="E172" s="218"/>
      <c r="F172" s="219"/>
      <c r="G172" s="208"/>
      <c r="H172" s="49" t="s">
        <v>71</v>
      </c>
      <c r="I172" s="16" t="s">
        <v>56</v>
      </c>
      <c r="J172" s="49" t="s">
        <v>71</v>
      </c>
      <c r="K172" s="47" t="s">
        <v>60</v>
      </c>
      <c r="L172" s="224"/>
      <c r="M172" s="225"/>
    </row>
    <row r="173" spans="1:13" ht="10.199999999999999" customHeight="1">
      <c r="A173" s="340"/>
      <c r="B173" s="212"/>
      <c r="C173" s="213"/>
      <c r="D173" s="208"/>
      <c r="E173" s="220"/>
      <c r="F173" s="221"/>
      <c r="G173" s="208"/>
      <c r="H173" s="49" t="s">
        <v>71</v>
      </c>
      <c r="I173" s="16" t="s">
        <v>41</v>
      </c>
      <c r="J173" s="49" t="s">
        <v>71</v>
      </c>
      <c r="K173" s="47" t="s">
        <v>59</v>
      </c>
      <c r="L173" s="224"/>
      <c r="M173" s="225"/>
    </row>
    <row r="174" spans="1:13" ht="10.199999999999999" customHeight="1">
      <c r="A174" s="340"/>
      <c r="B174" s="212"/>
      <c r="C174" s="213"/>
      <c r="D174" s="208"/>
      <c r="E174" s="216"/>
      <c r="F174" s="217"/>
      <c r="G174" s="208"/>
      <c r="H174" s="49" t="s">
        <v>71</v>
      </c>
      <c r="I174" s="16" t="s">
        <v>57</v>
      </c>
      <c r="J174" s="49" t="s">
        <v>71</v>
      </c>
      <c r="K174" s="47" t="s">
        <v>61</v>
      </c>
      <c r="L174" s="224"/>
      <c r="M174" s="225"/>
    </row>
    <row r="175" spans="1:13" ht="10.199999999999999" customHeight="1">
      <c r="A175" s="340"/>
      <c r="B175" s="212"/>
      <c r="C175" s="213"/>
      <c r="D175" s="208"/>
      <c r="E175" s="218"/>
      <c r="F175" s="219"/>
      <c r="G175" s="208"/>
      <c r="H175" s="49" t="s">
        <v>71</v>
      </c>
      <c r="I175" s="16" t="s">
        <v>58</v>
      </c>
      <c r="J175" s="49" t="s">
        <v>71</v>
      </c>
      <c r="K175" s="47" t="s">
        <v>62</v>
      </c>
      <c r="L175" s="224"/>
      <c r="M175" s="225"/>
    </row>
    <row r="176" spans="1:13" ht="10.199999999999999" customHeight="1">
      <c r="A176" s="341"/>
      <c r="B176" s="214"/>
      <c r="C176" s="215"/>
      <c r="D176" s="209"/>
      <c r="E176" s="220"/>
      <c r="F176" s="221"/>
      <c r="G176" s="209"/>
      <c r="H176" s="50" t="s">
        <v>71</v>
      </c>
      <c r="I176" s="17" t="s">
        <v>146</v>
      </c>
      <c r="J176" s="50" t="s">
        <v>71</v>
      </c>
      <c r="K176" s="18" t="s">
        <v>63</v>
      </c>
      <c r="L176" s="226"/>
      <c r="M176" s="227"/>
    </row>
    <row r="177" spans="1:39" ht="10.199999999999999" customHeight="1">
      <c r="A177" s="339">
        <v>29</v>
      </c>
      <c r="B177" s="210"/>
      <c r="C177" s="211"/>
      <c r="D177" s="207"/>
      <c r="E177" s="216"/>
      <c r="F177" s="217"/>
      <c r="G177" s="207"/>
      <c r="H177" s="48" t="s">
        <v>71</v>
      </c>
      <c r="I177" s="15" t="s">
        <v>4</v>
      </c>
      <c r="J177" s="48" t="s">
        <v>71</v>
      </c>
      <c r="K177" s="45" t="s">
        <v>5</v>
      </c>
      <c r="L177" s="222"/>
      <c r="M177" s="223"/>
    </row>
    <row r="178" spans="1:39" ht="10.199999999999999" customHeight="1">
      <c r="A178" s="340"/>
      <c r="B178" s="212"/>
      <c r="C178" s="213"/>
      <c r="D178" s="208"/>
      <c r="E178" s="218"/>
      <c r="F178" s="219"/>
      <c r="G178" s="208"/>
      <c r="H178" s="49" t="s">
        <v>71</v>
      </c>
      <c r="I178" s="16" t="s">
        <v>56</v>
      </c>
      <c r="J178" s="49" t="s">
        <v>71</v>
      </c>
      <c r="K178" s="47" t="s">
        <v>60</v>
      </c>
      <c r="L178" s="224"/>
      <c r="M178" s="225"/>
    </row>
    <row r="179" spans="1:39" ht="10.199999999999999" customHeight="1">
      <c r="A179" s="340"/>
      <c r="B179" s="212"/>
      <c r="C179" s="213"/>
      <c r="D179" s="208"/>
      <c r="E179" s="220"/>
      <c r="F179" s="221"/>
      <c r="G179" s="208"/>
      <c r="H179" s="49" t="s">
        <v>71</v>
      </c>
      <c r="I179" s="16" t="s">
        <v>41</v>
      </c>
      <c r="J179" s="49" t="s">
        <v>71</v>
      </c>
      <c r="K179" s="47" t="s">
        <v>59</v>
      </c>
      <c r="L179" s="224"/>
      <c r="M179" s="225"/>
    </row>
    <row r="180" spans="1:39" ht="10.199999999999999" customHeight="1">
      <c r="A180" s="340"/>
      <c r="B180" s="212"/>
      <c r="C180" s="213"/>
      <c r="D180" s="208"/>
      <c r="E180" s="216"/>
      <c r="F180" s="217"/>
      <c r="G180" s="208"/>
      <c r="H180" s="49" t="s">
        <v>71</v>
      </c>
      <c r="I180" s="16" t="s">
        <v>57</v>
      </c>
      <c r="J180" s="49" t="s">
        <v>71</v>
      </c>
      <c r="K180" s="47" t="s">
        <v>61</v>
      </c>
      <c r="L180" s="224"/>
      <c r="M180" s="225"/>
    </row>
    <row r="181" spans="1:39" ht="10.199999999999999" customHeight="1">
      <c r="A181" s="340"/>
      <c r="B181" s="212"/>
      <c r="C181" s="213"/>
      <c r="D181" s="208"/>
      <c r="E181" s="218"/>
      <c r="F181" s="219"/>
      <c r="G181" s="208"/>
      <c r="H181" s="49" t="s">
        <v>71</v>
      </c>
      <c r="I181" s="16" t="s">
        <v>58</v>
      </c>
      <c r="J181" s="49" t="s">
        <v>71</v>
      </c>
      <c r="K181" s="47" t="s">
        <v>62</v>
      </c>
      <c r="L181" s="224"/>
      <c r="M181" s="225"/>
    </row>
    <row r="182" spans="1:39" ht="10.199999999999999" customHeight="1">
      <c r="A182" s="341"/>
      <c r="B182" s="214"/>
      <c r="C182" s="215"/>
      <c r="D182" s="209"/>
      <c r="E182" s="220"/>
      <c r="F182" s="221"/>
      <c r="G182" s="209"/>
      <c r="H182" s="50" t="s">
        <v>71</v>
      </c>
      <c r="I182" s="17" t="s">
        <v>146</v>
      </c>
      <c r="J182" s="50" t="s">
        <v>71</v>
      </c>
      <c r="K182" s="18" t="s">
        <v>63</v>
      </c>
      <c r="L182" s="226"/>
      <c r="M182" s="227"/>
    </row>
    <row r="183" spans="1:39" ht="10.199999999999999" customHeight="1">
      <c r="A183" s="339">
        <v>30</v>
      </c>
      <c r="B183" s="210"/>
      <c r="C183" s="211"/>
      <c r="D183" s="207"/>
      <c r="E183" s="216"/>
      <c r="F183" s="217"/>
      <c r="G183" s="207"/>
      <c r="H183" s="48" t="s">
        <v>71</v>
      </c>
      <c r="I183" s="15" t="s">
        <v>4</v>
      </c>
      <c r="J183" s="48" t="s">
        <v>71</v>
      </c>
      <c r="K183" s="45" t="s">
        <v>5</v>
      </c>
      <c r="L183" s="222"/>
      <c r="M183" s="223"/>
    </row>
    <row r="184" spans="1:39" ht="10.199999999999999" customHeight="1">
      <c r="A184" s="340"/>
      <c r="B184" s="212"/>
      <c r="C184" s="213"/>
      <c r="D184" s="208"/>
      <c r="E184" s="218"/>
      <c r="F184" s="219"/>
      <c r="G184" s="208"/>
      <c r="H184" s="49" t="s">
        <v>71</v>
      </c>
      <c r="I184" s="16" t="s">
        <v>56</v>
      </c>
      <c r="J184" s="49" t="s">
        <v>71</v>
      </c>
      <c r="K184" s="47" t="s">
        <v>60</v>
      </c>
      <c r="L184" s="224"/>
      <c r="M184" s="225"/>
    </row>
    <row r="185" spans="1:39" ht="10.199999999999999" customHeight="1">
      <c r="A185" s="340"/>
      <c r="B185" s="212"/>
      <c r="C185" s="213"/>
      <c r="D185" s="208"/>
      <c r="E185" s="220"/>
      <c r="F185" s="221"/>
      <c r="G185" s="208"/>
      <c r="H185" s="49" t="s">
        <v>71</v>
      </c>
      <c r="I185" s="16" t="s">
        <v>41</v>
      </c>
      <c r="J185" s="49" t="s">
        <v>71</v>
      </c>
      <c r="K185" s="47" t="s">
        <v>59</v>
      </c>
      <c r="L185" s="224"/>
      <c r="M185" s="225"/>
    </row>
    <row r="186" spans="1:39" ht="10.199999999999999" customHeight="1">
      <c r="A186" s="340"/>
      <c r="B186" s="212"/>
      <c r="C186" s="213"/>
      <c r="D186" s="208"/>
      <c r="E186" s="216"/>
      <c r="F186" s="217"/>
      <c r="G186" s="208"/>
      <c r="H186" s="49" t="s">
        <v>71</v>
      </c>
      <c r="I186" s="16" t="s">
        <v>57</v>
      </c>
      <c r="J186" s="49" t="s">
        <v>71</v>
      </c>
      <c r="K186" s="47" t="s">
        <v>61</v>
      </c>
      <c r="L186" s="224"/>
      <c r="M186" s="225"/>
    </row>
    <row r="187" spans="1:39" ht="10.199999999999999" customHeight="1">
      <c r="A187" s="340"/>
      <c r="B187" s="212"/>
      <c r="C187" s="213"/>
      <c r="D187" s="208"/>
      <c r="E187" s="218"/>
      <c r="F187" s="219"/>
      <c r="G187" s="208"/>
      <c r="H187" s="49" t="s">
        <v>71</v>
      </c>
      <c r="I187" s="16" t="s">
        <v>58</v>
      </c>
      <c r="J187" s="49" t="s">
        <v>71</v>
      </c>
      <c r="K187" s="47" t="s">
        <v>62</v>
      </c>
      <c r="L187" s="224"/>
      <c r="M187" s="225"/>
    </row>
    <row r="188" spans="1:39" ht="10.199999999999999" customHeight="1">
      <c r="A188" s="341"/>
      <c r="B188" s="214"/>
      <c r="C188" s="215"/>
      <c r="D188" s="209"/>
      <c r="E188" s="220"/>
      <c r="F188" s="221"/>
      <c r="G188" s="209"/>
      <c r="H188" s="50" t="s">
        <v>71</v>
      </c>
      <c r="I188" s="17" t="s">
        <v>146</v>
      </c>
      <c r="J188" s="50" t="s">
        <v>71</v>
      </c>
      <c r="K188" s="18" t="s">
        <v>63</v>
      </c>
      <c r="L188" s="226"/>
      <c r="M188" s="227"/>
    </row>
    <row r="189" spans="1:39" s="6" customFormat="1" ht="28.4" customHeight="1">
      <c r="A189" s="353" t="s">
        <v>73</v>
      </c>
      <c r="B189" s="353"/>
      <c r="C189" s="353"/>
      <c r="D189" s="353"/>
      <c r="E189" s="322"/>
      <c r="F189" s="322"/>
      <c r="G189" s="322"/>
      <c r="I189" s="435" t="s">
        <v>72</v>
      </c>
      <c r="J189" s="435"/>
      <c r="K189" s="436"/>
      <c r="L189" s="436"/>
      <c r="M189"/>
      <c r="O189" s="95"/>
      <c r="P189" s="95"/>
      <c r="Q189" s="95"/>
      <c r="R189" s="95"/>
      <c r="S189" s="95"/>
      <c r="T189" s="96"/>
      <c r="U189" s="95"/>
      <c r="V189" s="95"/>
      <c r="W189" s="110"/>
      <c r="X189" s="110"/>
      <c r="Y189" s="106"/>
      <c r="Z189" s="106"/>
      <c r="AA189" s="106"/>
      <c r="AB189" s="106"/>
      <c r="AC189" s="106"/>
      <c r="AD189" s="106"/>
      <c r="AE189" s="106"/>
      <c r="AF189" s="106"/>
      <c r="AG189" s="106"/>
      <c r="AH189" s="106"/>
      <c r="AI189" s="106"/>
      <c r="AJ189" s="106"/>
      <c r="AK189" s="110"/>
      <c r="AL189" s="8"/>
      <c r="AM189" s="12"/>
    </row>
    <row r="190" spans="1:39" ht="17" customHeight="1">
      <c r="A190" s="24" t="s">
        <v>50</v>
      </c>
      <c r="B190" s="7"/>
    </row>
    <row r="191" spans="1:39" ht="14.6" customHeight="1">
      <c r="A191" s="19" t="s">
        <v>51</v>
      </c>
      <c r="B191" s="458" t="s">
        <v>123</v>
      </c>
      <c r="C191" s="458"/>
      <c r="D191" s="458"/>
      <c r="E191" s="458"/>
      <c r="F191" s="458"/>
      <c r="G191" s="458"/>
      <c r="H191" s="458"/>
      <c r="I191" s="458"/>
      <c r="J191" s="458"/>
      <c r="K191" s="458"/>
      <c r="L191" s="458"/>
      <c r="M191" s="458"/>
    </row>
    <row r="192" spans="1:39" ht="14.6" customHeight="1">
      <c r="A192" s="19" t="s">
        <v>52</v>
      </c>
      <c r="B192" s="458" t="s">
        <v>124</v>
      </c>
      <c r="C192" s="458"/>
      <c r="D192" s="458"/>
      <c r="E192" s="458"/>
      <c r="F192" s="458"/>
      <c r="G192" s="458"/>
      <c r="H192" s="458"/>
      <c r="I192" s="458"/>
      <c r="J192" s="458"/>
      <c r="K192" s="458"/>
      <c r="L192" s="458"/>
      <c r="M192" s="458"/>
    </row>
    <row r="193" spans="1:39" ht="63.55" customHeight="1">
      <c r="A193" s="19" t="s">
        <v>53</v>
      </c>
      <c r="B193" s="458" t="s">
        <v>150</v>
      </c>
      <c r="C193" s="458"/>
      <c r="D193" s="458"/>
      <c r="E193" s="458"/>
      <c r="F193" s="458"/>
      <c r="G193" s="458"/>
      <c r="H193" s="458"/>
      <c r="I193" s="458"/>
      <c r="J193" s="458"/>
      <c r="K193" s="458"/>
      <c r="L193" s="458"/>
      <c r="M193" s="458"/>
    </row>
    <row r="194" spans="1:39" s="8" customFormat="1" ht="31.6" customHeight="1">
      <c r="A194" s="19" t="s">
        <v>54</v>
      </c>
      <c r="B194" s="458" t="s">
        <v>137</v>
      </c>
      <c r="C194" s="458"/>
      <c r="D194" s="458"/>
      <c r="E194" s="458"/>
      <c r="F194" s="458"/>
      <c r="G194" s="458"/>
      <c r="H194" s="458"/>
      <c r="I194" s="458"/>
      <c r="J194" s="458"/>
      <c r="K194" s="458"/>
      <c r="L194" s="458"/>
      <c r="M194" s="458"/>
      <c r="N194"/>
      <c r="O194" s="95"/>
      <c r="P194" s="95"/>
      <c r="Q194" s="95"/>
      <c r="R194" s="95"/>
      <c r="S194" s="95"/>
      <c r="T194" s="96"/>
      <c r="U194" s="95"/>
      <c r="V194" s="95"/>
      <c r="W194" s="95"/>
      <c r="X194" s="95"/>
      <c r="Y194" s="97"/>
      <c r="Z194" s="97"/>
      <c r="AA194" s="97"/>
      <c r="AB194" s="97"/>
      <c r="AC194" s="97"/>
      <c r="AD194" s="97"/>
      <c r="AE194" s="97"/>
      <c r="AF194" s="97"/>
      <c r="AG194" s="97"/>
      <c r="AH194" s="97"/>
      <c r="AI194" s="97"/>
      <c r="AJ194" s="97"/>
      <c r="AK194" s="97"/>
      <c r="AM194" s="12"/>
    </row>
    <row r="195" spans="1:39" s="8" customFormat="1" ht="21.1" customHeight="1">
      <c r="A195" s="19" t="s">
        <v>55</v>
      </c>
      <c r="B195" s="458" t="s">
        <v>151</v>
      </c>
      <c r="C195" s="458"/>
      <c r="D195" s="458"/>
      <c r="E195" s="458"/>
      <c r="F195" s="458"/>
      <c r="G195" s="458"/>
      <c r="H195" s="458"/>
      <c r="I195" s="458"/>
      <c r="J195" s="458"/>
      <c r="K195" s="458"/>
      <c r="L195" s="458"/>
      <c r="M195" s="458"/>
      <c r="N195"/>
      <c r="O195" s="109"/>
      <c r="P195" s="95"/>
      <c r="Q195" s="95"/>
      <c r="R195" s="95"/>
      <c r="S195" s="95"/>
      <c r="T195" s="96"/>
      <c r="U195" s="95"/>
      <c r="V195" s="95"/>
      <c r="W195" s="95"/>
      <c r="X195" s="95"/>
      <c r="Y195" s="97"/>
      <c r="Z195" s="97"/>
      <c r="AA195" s="97"/>
      <c r="AB195" s="97"/>
      <c r="AC195" s="97"/>
      <c r="AD195" s="97"/>
      <c r="AE195" s="97"/>
      <c r="AF195" s="97"/>
      <c r="AG195" s="97"/>
      <c r="AH195" s="97"/>
      <c r="AI195" s="97"/>
      <c r="AJ195" s="97"/>
      <c r="AK195" s="97"/>
      <c r="AM195" s="12"/>
    </row>
    <row r="196" spans="1:39" s="20" customFormat="1">
      <c r="M196" s="21"/>
      <c r="O196" s="95"/>
      <c r="P196" s="95"/>
      <c r="Q196" s="95"/>
      <c r="R196" s="95"/>
      <c r="S196" s="95"/>
      <c r="T196" s="96"/>
      <c r="U196" s="95"/>
      <c r="V196" s="109"/>
      <c r="W196" s="109"/>
      <c r="X196" s="109"/>
      <c r="Y196" s="109"/>
      <c r="Z196" s="109"/>
      <c r="AA196" s="109"/>
      <c r="AB196" s="109"/>
      <c r="AC196" s="109"/>
      <c r="AD196" s="109"/>
      <c r="AE196" s="109"/>
      <c r="AF196" s="109"/>
      <c r="AG196" s="109"/>
      <c r="AH196" s="109"/>
      <c r="AI196" s="109"/>
      <c r="AJ196" s="109"/>
      <c r="AK196" s="109"/>
      <c r="AM196" s="23"/>
    </row>
    <row r="203" spans="1:39">
      <c r="P203" s="109"/>
      <c r="Q203" s="109"/>
      <c r="R203" s="109"/>
      <c r="S203" s="109"/>
      <c r="T203" s="114"/>
      <c r="U203" s="109"/>
    </row>
  </sheetData>
  <sheetProtection formatRows="0"/>
  <mergeCells count="282">
    <mergeCell ref="B193:M193"/>
    <mergeCell ref="B194:M194"/>
    <mergeCell ref="B195:M195"/>
    <mergeCell ref="A189:D189"/>
    <mergeCell ref="E189:G189"/>
    <mergeCell ref="I189:J189"/>
    <mergeCell ref="K189:L189"/>
    <mergeCell ref="B191:M191"/>
    <mergeCell ref="B192:M192"/>
    <mergeCell ref="A183:A188"/>
    <mergeCell ref="B183:C188"/>
    <mergeCell ref="D183:D188"/>
    <mergeCell ref="E183:F185"/>
    <mergeCell ref="G183:G188"/>
    <mergeCell ref="L183:M188"/>
    <mergeCell ref="E186:F188"/>
    <mergeCell ref="A177:A182"/>
    <mergeCell ref="B177:C182"/>
    <mergeCell ref="D177:D182"/>
    <mergeCell ref="E177:F179"/>
    <mergeCell ref="G177:G182"/>
    <mergeCell ref="L177:M182"/>
    <mergeCell ref="E180:F182"/>
    <mergeCell ref="A171:A176"/>
    <mergeCell ref="B171:C176"/>
    <mergeCell ref="D171:D176"/>
    <mergeCell ref="E171:F173"/>
    <mergeCell ref="G171:G176"/>
    <mergeCell ref="L171:M176"/>
    <mergeCell ref="E174:F176"/>
    <mergeCell ref="A165:A170"/>
    <mergeCell ref="B165:C170"/>
    <mergeCell ref="D165:D170"/>
    <mergeCell ref="E165:F167"/>
    <mergeCell ref="G165:G170"/>
    <mergeCell ref="L165:M170"/>
    <mergeCell ref="E168:F170"/>
    <mergeCell ref="A159:A164"/>
    <mergeCell ref="B159:C164"/>
    <mergeCell ref="D159:D164"/>
    <mergeCell ref="E159:F161"/>
    <mergeCell ref="G159:G164"/>
    <mergeCell ref="L159:M164"/>
    <mergeCell ref="E162:F164"/>
    <mergeCell ref="A153:A158"/>
    <mergeCell ref="B153:C158"/>
    <mergeCell ref="D153:D158"/>
    <mergeCell ref="E153:F155"/>
    <mergeCell ref="G153:G158"/>
    <mergeCell ref="L153:M158"/>
    <mergeCell ref="E156:F158"/>
    <mergeCell ref="A147:A152"/>
    <mergeCell ref="B147:C152"/>
    <mergeCell ref="D147:D152"/>
    <mergeCell ref="E147:F149"/>
    <mergeCell ref="G147:G152"/>
    <mergeCell ref="L147:M152"/>
    <mergeCell ref="E150:F152"/>
    <mergeCell ref="A141:A146"/>
    <mergeCell ref="B141:C146"/>
    <mergeCell ref="D141:D146"/>
    <mergeCell ref="E141:F143"/>
    <mergeCell ref="G141:G146"/>
    <mergeCell ref="L141:M146"/>
    <mergeCell ref="E144:F146"/>
    <mergeCell ref="A135:A140"/>
    <mergeCell ref="B135:C140"/>
    <mergeCell ref="D135:D140"/>
    <mergeCell ref="E135:F137"/>
    <mergeCell ref="G135:G140"/>
    <mergeCell ref="L135:M140"/>
    <mergeCell ref="E138:F140"/>
    <mergeCell ref="A129:A134"/>
    <mergeCell ref="B129:C134"/>
    <mergeCell ref="D129:D134"/>
    <mergeCell ref="E129:F131"/>
    <mergeCell ref="G129:G134"/>
    <mergeCell ref="L129:M134"/>
    <mergeCell ref="E132:F134"/>
    <mergeCell ref="A123:A128"/>
    <mergeCell ref="B123:C128"/>
    <mergeCell ref="D123:D128"/>
    <mergeCell ref="E123:F125"/>
    <mergeCell ref="G123:G128"/>
    <mergeCell ref="L123:M128"/>
    <mergeCell ref="E126:F128"/>
    <mergeCell ref="A117:A122"/>
    <mergeCell ref="B117:C122"/>
    <mergeCell ref="D117:D122"/>
    <mergeCell ref="E117:F119"/>
    <mergeCell ref="G117:G122"/>
    <mergeCell ref="L117:M122"/>
    <mergeCell ref="E120:F122"/>
    <mergeCell ref="A111:A116"/>
    <mergeCell ref="B111:C116"/>
    <mergeCell ref="D111:D116"/>
    <mergeCell ref="E111:F113"/>
    <mergeCell ref="G111:G116"/>
    <mergeCell ref="L111:M116"/>
    <mergeCell ref="E114:F116"/>
    <mergeCell ref="A105:A110"/>
    <mergeCell ref="B105:C110"/>
    <mergeCell ref="D105:D110"/>
    <mergeCell ref="E105:F107"/>
    <mergeCell ref="G105:G110"/>
    <mergeCell ref="L105:M110"/>
    <mergeCell ref="E108:F110"/>
    <mergeCell ref="A99:A104"/>
    <mergeCell ref="B99:C104"/>
    <mergeCell ref="D99:D104"/>
    <mergeCell ref="E99:F101"/>
    <mergeCell ref="G99:G104"/>
    <mergeCell ref="L99:M104"/>
    <mergeCell ref="E102:F104"/>
    <mergeCell ref="A93:A98"/>
    <mergeCell ref="B93:C98"/>
    <mergeCell ref="D93:D98"/>
    <mergeCell ref="E93:F95"/>
    <mergeCell ref="G93:G98"/>
    <mergeCell ref="L93:M98"/>
    <mergeCell ref="E96:F98"/>
    <mergeCell ref="A87:A92"/>
    <mergeCell ref="B87:C92"/>
    <mergeCell ref="D87:D92"/>
    <mergeCell ref="E87:F89"/>
    <mergeCell ref="G87:G92"/>
    <mergeCell ref="L87:M92"/>
    <mergeCell ref="E90:F92"/>
    <mergeCell ref="A81:A86"/>
    <mergeCell ref="B81:C86"/>
    <mergeCell ref="D81:D86"/>
    <mergeCell ref="E81:F83"/>
    <mergeCell ref="G81:G86"/>
    <mergeCell ref="L81:M86"/>
    <mergeCell ref="E84:F86"/>
    <mergeCell ref="A75:A80"/>
    <mergeCell ref="B75:C80"/>
    <mergeCell ref="D75:D80"/>
    <mergeCell ref="E75:F77"/>
    <mergeCell ref="G75:G80"/>
    <mergeCell ref="L75:M80"/>
    <mergeCell ref="E78:F80"/>
    <mergeCell ref="A69:A74"/>
    <mergeCell ref="B69:C74"/>
    <mergeCell ref="D69:D74"/>
    <mergeCell ref="E69:F71"/>
    <mergeCell ref="G69:G74"/>
    <mergeCell ref="L69:M74"/>
    <mergeCell ref="E72:F74"/>
    <mergeCell ref="A51:A56"/>
    <mergeCell ref="B51:C56"/>
    <mergeCell ref="D51:D56"/>
    <mergeCell ref="E51:F53"/>
    <mergeCell ref="G51:G56"/>
    <mergeCell ref="L51:M56"/>
    <mergeCell ref="E54:F56"/>
    <mergeCell ref="A63:A68"/>
    <mergeCell ref="B63:C68"/>
    <mergeCell ref="D63:D68"/>
    <mergeCell ref="E63:F65"/>
    <mergeCell ref="G63:G68"/>
    <mergeCell ref="L63:M68"/>
    <mergeCell ref="E66:F68"/>
    <mergeCell ref="A57:A62"/>
    <mergeCell ref="B57:C62"/>
    <mergeCell ref="D57:D62"/>
    <mergeCell ref="E57:F59"/>
    <mergeCell ref="G57:G62"/>
    <mergeCell ref="L57:M62"/>
    <mergeCell ref="E60:F62"/>
    <mergeCell ref="E42:F44"/>
    <mergeCell ref="A45:A50"/>
    <mergeCell ref="B45:C50"/>
    <mergeCell ref="D45:D50"/>
    <mergeCell ref="E45:F47"/>
    <mergeCell ref="G45:G50"/>
    <mergeCell ref="L33:M38"/>
    <mergeCell ref="S34:S35"/>
    <mergeCell ref="T34:U35"/>
    <mergeCell ref="E36:F38"/>
    <mergeCell ref="A39:A44"/>
    <mergeCell ref="B39:C44"/>
    <mergeCell ref="D39:D44"/>
    <mergeCell ref="E39:F41"/>
    <mergeCell ref="G39:G44"/>
    <mergeCell ref="L39:M44"/>
    <mergeCell ref="L45:M50"/>
    <mergeCell ref="E48:F50"/>
    <mergeCell ref="P29:S30"/>
    <mergeCell ref="T29:U30"/>
    <mergeCell ref="E30:F32"/>
    <mergeCell ref="S32:S33"/>
    <mergeCell ref="T32:U33"/>
    <mergeCell ref="A33:A38"/>
    <mergeCell ref="B33:C38"/>
    <mergeCell ref="D33:D38"/>
    <mergeCell ref="E33:F35"/>
    <mergeCell ref="G33:G38"/>
    <mergeCell ref="A27:A32"/>
    <mergeCell ref="B27:C32"/>
    <mergeCell ref="D27:D32"/>
    <mergeCell ref="E27:F29"/>
    <mergeCell ref="G27:G32"/>
    <mergeCell ref="L27:M32"/>
    <mergeCell ref="T21:U21"/>
    <mergeCell ref="P23:R23"/>
    <mergeCell ref="T23:U23"/>
    <mergeCell ref="E24:F26"/>
    <mergeCell ref="P24:R25"/>
    <mergeCell ref="S24:S27"/>
    <mergeCell ref="T24:U25"/>
    <mergeCell ref="P26:R27"/>
    <mergeCell ref="T26:U27"/>
    <mergeCell ref="Q19:R19"/>
    <mergeCell ref="Q20:R20"/>
    <mergeCell ref="A21:A26"/>
    <mergeCell ref="B21:C26"/>
    <mergeCell ref="D21:D26"/>
    <mergeCell ref="E21:F23"/>
    <mergeCell ref="G21:G26"/>
    <mergeCell ref="L21:M26"/>
    <mergeCell ref="P21:R21"/>
    <mergeCell ref="AH7:AH8"/>
    <mergeCell ref="AI7:AI8"/>
    <mergeCell ref="AJ7:AJ8"/>
    <mergeCell ref="E8:F8"/>
    <mergeCell ref="P8:R8"/>
    <mergeCell ref="E9:F11"/>
    <mergeCell ref="G9:G14"/>
    <mergeCell ref="AB7:AB8"/>
    <mergeCell ref="AC7:AC8"/>
    <mergeCell ref="AD7:AD8"/>
    <mergeCell ref="AE7:AE8"/>
    <mergeCell ref="AF7:AF8"/>
    <mergeCell ref="AG7:AG8"/>
    <mergeCell ref="H7:K8"/>
    <mergeCell ref="L7:M8"/>
    <mergeCell ref="X7:X8"/>
    <mergeCell ref="Y7:Y8"/>
    <mergeCell ref="Z7:Z8"/>
    <mergeCell ref="AA7:AA8"/>
    <mergeCell ref="E12:F14"/>
    <mergeCell ref="Q12:R12"/>
    <mergeCell ref="Q13:Q14"/>
    <mergeCell ref="L9:M14"/>
    <mergeCell ref="P9:P20"/>
    <mergeCell ref="A6:L6"/>
    <mergeCell ref="A7:A8"/>
    <mergeCell ref="B7:C8"/>
    <mergeCell ref="D7:D8"/>
    <mergeCell ref="E7:F7"/>
    <mergeCell ref="G7:G8"/>
    <mergeCell ref="U9:U20"/>
    <mergeCell ref="Q10:R10"/>
    <mergeCell ref="Q11:R11"/>
    <mergeCell ref="Q16:R16"/>
    <mergeCell ref="Q17:R17"/>
    <mergeCell ref="A15:A20"/>
    <mergeCell ref="B15:C20"/>
    <mergeCell ref="D15:D20"/>
    <mergeCell ref="E15:F17"/>
    <mergeCell ref="G15:G20"/>
    <mergeCell ref="L15:M20"/>
    <mergeCell ref="Q15:R15"/>
    <mergeCell ref="Q9:R9"/>
    <mergeCell ref="A9:A14"/>
    <mergeCell ref="B9:C14"/>
    <mergeCell ref="D9:D14"/>
    <mergeCell ref="E18:F20"/>
    <mergeCell ref="Q18:R18"/>
    <mergeCell ref="A1:M1"/>
    <mergeCell ref="A2:M2"/>
    <mergeCell ref="H3:I3"/>
    <mergeCell ref="J3:L3"/>
    <mergeCell ref="A4:B4"/>
    <mergeCell ref="C4:F4"/>
    <mergeCell ref="H4:I4"/>
    <mergeCell ref="J4:L4"/>
    <mergeCell ref="A5:D5"/>
    <mergeCell ref="E5:F5"/>
    <mergeCell ref="G5:I5"/>
    <mergeCell ref="J5:L5"/>
  </mergeCells>
  <phoneticPr fontId="2" type="noConversion"/>
  <conditionalFormatting sqref="Y9:AJ38">
    <cfRule type="containsText" dxfId="2" priority="2" operator="containsText" text="TRUE">
      <formula>NOT(ISERROR(SEARCH("TRUE",Y9)))</formula>
    </cfRule>
  </conditionalFormatting>
  <conditionalFormatting sqref="AM8">
    <cfRule type="containsText" dxfId="1" priority="1" operator="containsText" text="TRUE">
      <formula>NOT(ISERROR(SEARCH("TRUE",AM8)))</formula>
    </cfRule>
  </conditionalFormatting>
  <conditionalFormatting sqref="AM9:AM48">
    <cfRule type="notContainsBlanks" dxfId="0" priority="3">
      <formula>LEN(TRIM(AM9))&gt;0</formula>
    </cfRule>
  </conditionalFormatting>
  <dataValidations count="4">
    <dataValidation type="list" allowBlank="1" showInputMessage="1" showErrorMessage="1" sqref="H9:H188 J9:J188" xr:uid="{704FE9E4-BBC8-4E36-8F51-0D570D1751F8}">
      <formula1>"□,■"</formula1>
    </dataValidation>
    <dataValidation type="list" allowBlank="1" showInputMessage="1" showErrorMessage="1" sqref="E9 E105 E111 E117 E123 E129 E135 E141 E147 E153 E159 E165 E171 E177 E99 E15 E21 E27 E33 E39 E45 E51 E57 E63 E69 E75 E81 E87 E93 E183" xr:uid="{DDABC701-6DE2-441A-9EC1-B41B6DE5BCCC}">
      <formula1>"新鑑定,重新鑑定,更改障礙類別,跨教育階段鑑定"</formula1>
    </dataValidation>
    <dataValidation type="list" allowBlank="1" showInputMessage="1" showErrorMessage="1" sqref="E12 E108 E114 E120 E126 E132 E138 E144 E150 E156 E162 E168 E174 E180 E102 E18 E24 E30 E36 E42 E48 E54 E60 E66 E72 E78 E84 E90 E96 E186" xr:uid="{41FF8ED7-42FD-4984-86E7-BFBBAE06E98D}">
      <formula1>"智能障礙,學習障礙,情緒行為障礙,自閉症,視覺障礙,聽覺障礙,語言障礙,多重障礙,肢體障礙,腦性麻痺,身體病弱,其他障礙"</formula1>
    </dataValidation>
    <dataValidation type="list" allowBlank="1" showInputMessage="1" showErrorMessage="1" sqref="D9:D188" xr:uid="{8391CC4D-149C-4DDF-B068-DFBBDE120D60}">
      <formula1>"一,二,三"</formula1>
    </dataValidation>
  </dataValidations>
  <printOptions horizontalCentered="1"/>
  <pageMargins left="0.23622047244094491" right="0.23622047244094491" top="0.39370078740157483" bottom="0.39370078740157483" header="0.31496062992125984" footer="0.31496062992125984"/>
  <pageSetup paperSize="9" fitToWidth="0" fitToHeight="0" orientation="portrait" horizontalDpi="1200" verticalDpi="1200" r:id="rId1"/>
  <rowBreaks count="2" manualBreakCount="2">
    <brk id="68" max="12" man="1"/>
    <brk id="140" max="1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2">
    <tabColor theme="4" tint="0.39997558519241921"/>
    <pageSetUpPr fitToPage="1"/>
  </sheetPr>
  <dimension ref="A1:AN71"/>
  <sheetViews>
    <sheetView showGridLines="0" zoomScale="70" zoomScaleNormal="70" zoomScaleSheetLayoutView="70" workbookViewId="0">
      <pane xSplit="4" topLeftCell="E1" activePane="topRight" state="frozen"/>
      <selection activeCell="A2" sqref="A2:M2"/>
      <selection pane="topRight" sqref="A1:A18"/>
    </sheetView>
  </sheetViews>
  <sheetFormatPr defaultColWidth="8.77734375" defaultRowHeight="17"/>
  <cols>
    <col min="1" max="1" width="5.109375" style="3" customWidth="1"/>
    <col min="2" max="2" width="5" style="3" customWidth="1"/>
    <col min="3" max="3" width="9.109375" style="3" customWidth="1"/>
    <col min="4" max="4" width="17.88671875" style="3" customWidth="1"/>
    <col min="5" max="5" width="5.77734375" style="4" customWidth="1"/>
    <col min="6" max="6" width="7.77734375" style="61" customWidth="1"/>
    <col min="7" max="7" width="7.77734375" style="3" customWidth="1"/>
    <col min="8" max="8" width="5.77734375" style="3" customWidth="1"/>
    <col min="9" max="9" width="7.77734375" style="61" customWidth="1"/>
    <col min="10" max="10" width="7.77734375" style="3" customWidth="1"/>
    <col min="11" max="11" width="5.77734375" style="3" customWidth="1"/>
    <col min="12" max="12" width="7.77734375" style="61" customWidth="1"/>
    <col min="13" max="13" width="7.77734375" style="3" customWidth="1"/>
    <col min="14" max="14" width="5.77734375" style="3" customWidth="1"/>
    <col min="15" max="15" width="7.77734375" style="61" customWidth="1"/>
    <col min="16" max="16" width="7.77734375" style="3" customWidth="1"/>
    <col min="17" max="17" width="5.77734375" style="3" customWidth="1"/>
    <col min="18" max="18" width="7.77734375" style="61" customWidth="1"/>
    <col min="19" max="19" width="7.77734375" style="3" customWidth="1"/>
    <col min="20" max="20" width="5.77734375" style="3" customWidth="1"/>
    <col min="21" max="21" width="7.77734375" style="61" customWidth="1"/>
    <col min="22" max="22" width="7.77734375" style="3" customWidth="1"/>
    <col min="23" max="23" width="5.77734375" style="3" customWidth="1"/>
    <col min="24" max="24" width="7.77734375" style="61" customWidth="1"/>
    <col min="25" max="25" width="7.77734375" style="3" customWidth="1"/>
    <col min="26" max="26" width="5.77734375" style="3" customWidth="1"/>
    <col min="27" max="27" width="7.77734375" style="61" customWidth="1"/>
    <col min="28" max="28" width="7.77734375" style="3" customWidth="1"/>
    <col min="29" max="29" width="5.77734375" style="3" customWidth="1"/>
    <col min="30" max="30" width="7.77734375" style="61" customWidth="1"/>
    <col min="31" max="31" width="7.77734375" style="3" customWidth="1"/>
    <col min="32" max="32" width="5.77734375" style="3" customWidth="1"/>
    <col min="33" max="33" width="7.77734375" style="61" customWidth="1"/>
    <col min="34" max="34" width="7.77734375" style="3" customWidth="1"/>
    <col min="35" max="35" width="5.77734375" style="3" customWidth="1"/>
    <col min="36" max="36" width="7.77734375" style="61" customWidth="1"/>
    <col min="37" max="37" width="7.77734375" style="3" customWidth="1"/>
    <col min="38" max="38" width="5.77734375" style="3" customWidth="1"/>
    <col min="39" max="39" width="7.77734375" style="61" customWidth="1"/>
    <col min="40" max="40" width="7.77734375" style="3" customWidth="1"/>
    <col min="41" max="16384" width="8.77734375" style="3"/>
  </cols>
  <sheetData>
    <row r="1" spans="1:40" s="51" customFormat="1" ht="24.65" customHeight="1">
      <c r="A1" s="511" t="s">
        <v>103</v>
      </c>
      <c r="B1" s="498" t="s">
        <v>40</v>
      </c>
      <c r="C1" s="499"/>
      <c r="D1" s="500"/>
      <c r="E1" s="472">
        <v>1</v>
      </c>
      <c r="F1" s="473"/>
      <c r="G1" s="474"/>
      <c r="H1" s="472">
        <v>2</v>
      </c>
      <c r="I1" s="473"/>
      <c r="J1" s="474"/>
      <c r="K1" s="472">
        <v>3</v>
      </c>
      <c r="L1" s="473"/>
      <c r="M1" s="474"/>
      <c r="N1" s="472">
        <v>4</v>
      </c>
      <c r="O1" s="473"/>
      <c r="P1" s="474"/>
      <c r="Q1" s="472">
        <v>5</v>
      </c>
      <c r="R1" s="473"/>
      <c r="S1" s="474"/>
      <c r="T1" s="472">
        <v>6</v>
      </c>
      <c r="U1" s="473"/>
      <c r="V1" s="474"/>
      <c r="W1" s="472">
        <v>7</v>
      </c>
      <c r="X1" s="473"/>
      <c r="Y1" s="474"/>
      <c r="Z1" s="472">
        <v>8</v>
      </c>
      <c r="AA1" s="473"/>
      <c r="AB1" s="474"/>
      <c r="AC1" s="472">
        <v>9</v>
      </c>
      <c r="AD1" s="473"/>
      <c r="AE1" s="474"/>
      <c r="AF1" s="472">
        <v>10</v>
      </c>
      <c r="AG1" s="473"/>
      <c r="AH1" s="474"/>
      <c r="AI1" s="472">
        <v>11</v>
      </c>
      <c r="AJ1" s="473"/>
      <c r="AK1" s="474"/>
      <c r="AL1" s="472">
        <v>12</v>
      </c>
      <c r="AM1" s="473"/>
      <c r="AN1" s="495"/>
    </row>
    <row r="2" spans="1:40" s="51" customFormat="1" ht="27.55" customHeight="1">
      <c r="A2" s="511"/>
      <c r="B2" s="498" t="s">
        <v>31</v>
      </c>
      <c r="C2" s="499"/>
      <c r="D2" s="500"/>
      <c r="E2" s="472" t="str">
        <f ca="1">IF(E3="","",IFERROR(INDIRECT("'校內 ("&amp;E$1&amp;")'!$C$4"),""))</f>
        <v/>
      </c>
      <c r="F2" s="473"/>
      <c r="G2" s="474"/>
      <c r="H2" s="472" t="str">
        <f t="shared" ref="H2" ca="1" si="0">IF(H3="","",IFERROR(INDIRECT("'校內 ("&amp;H$1&amp;")'!$C$4"),""))</f>
        <v/>
      </c>
      <c r="I2" s="473"/>
      <c r="J2" s="474"/>
      <c r="K2" s="472" t="str">
        <f t="shared" ref="K2" ca="1" si="1">IF(K3="","",IFERROR(INDIRECT("'校內 ("&amp;K$1&amp;")'!$C$4"),""))</f>
        <v/>
      </c>
      <c r="L2" s="473"/>
      <c r="M2" s="474"/>
      <c r="N2" s="472" t="str">
        <f t="shared" ref="N2" ca="1" si="2">IF(N3="","",IFERROR(INDIRECT("'校內 ("&amp;N$1&amp;")'!$C$4"),""))</f>
        <v/>
      </c>
      <c r="O2" s="473"/>
      <c r="P2" s="474"/>
      <c r="Q2" s="472" t="str">
        <f t="shared" ref="Q2" ca="1" si="3">IF(Q3="","",IFERROR(INDIRECT("'校內 ("&amp;Q$1&amp;")'!$C$4"),""))</f>
        <v/>
      </c>
      <c r="R2" s="473"/>
      <c r="S2" s="474"/>
      <c r="T2" s="472" t="str">
        <f t="shared" ref="T2" ca="1" si="4">IF(T3="","",IFERROR(INDIRECT("'校內 ("&amp;T$1&amp;")'!$C$4"),""))</f>
        <v/>
      </c>
      <c r="U2" s="473"/>
      <c r="V2" s="474"/>
      <c r="W2" s="472" t="str">
        <f t="shared" ref="W2" ca="1" si="5">IF(W3="","",IFERROR(INDIRECT("'校內 ("&amp;W$1&amp;")'!$C$4"),""))</f>
        <v/>
      </c>
      <c r="X2" s="473"/>
      <c r="Y2" s="474"/>
      <c r="Z2" s="472" t="str">
        <f t="shared" ref="Z2" ca="1" si="6">IF(Z3="","",IFERROR(INDIRECT("'校內 ("&amp;Z$1&amp;")'!$C$4"),""))</f>
        <v/>
      </c>
      <c r="AA2" s="473"/>
      <c r="AB2" s="474"/>
      <c r="AC2" s="472" t="str">
        <f t="shared" ref="AC2" ca="1" si="7">IF(AC3="","",IFERROR(INDIRECT("'校內 ("&amp;AC$1&amp;")'!$C$4"),""))</f>
        <v/>
      </c>
      <c r="AD2" s="473"/>
      <c r="AE2" s="474"/>
      <c r="AF2" s="472" t="str">
        <f t="shared" ref="AF2" ca="1" si="8">IF(AF3="","",IFERROR(INDIRECT("'校內 ("&amp;AF$1&amp;")'!$C$4"),""))</f>
        <v/>
      </c>
      <c r="AG2" s="473"/>
      <c r="AH2" s="474"/>
      <c r="AI2" s="472" t="str">
        <f t="shared" ref="AI2" ca="1" si="9">IF(AI3="","",IFERROR(INDIRECT("'校內 ("&amp;AI$1&amp;")'!$C$4"),""))</f>
        <v/>
      </c>
      <c r="AJ2" s="473"/>
      <c r="AK2" s="474"/>
      <c r="AL2" s="472" t="str">
        <f t="shared" ref="AL2" ca="1" si="10">IF(AL3="","",IFERROR(INDIRECT("'校內 ("&amp;AL$1&amp;")'!$C$4"),""))</f>
        <v/>
      </c>
      <c r="AM2" s="473"/>
      <c r="AN2" s="495"/>
    </row>
    <row r="3" spans="1:40" s="51" customFormat="1" ht="22.95" customHeight="1" thickBot="1">
      <c r="A3" s="511"/>
      <c r="B3" s="483" t="s">
        <v>132</v>
      </c>
      <c r="C3" s="483"/>
      <c r="D3" s="483"/>
      <c r="E3" s="475" t="str">
        <f ca="1">IFERROR(IF(INDIRECT("'校內 ("&amp;E$1&amp;")'!$J$3")="","",INDIRECT("'校內 ("&amp;E$1&amp;")'!$J$3")),"")</f>
        <v/>
      </c>
      <c r="F3" s="476"/>
      <c r="G3" s="477"/>
      <c r="H3" s="475" t="str">
        <f t="shared" ref="H3" ca="1" si="11">IFERROR(IF(INDIRECT("'校內 ("&amp;H$1&amp;")'!$J$3")="","",INDIRECT("'校內 ("&amp;H$1&amp;")'!$J$3")),"")</f>
        <v/>
      </c>
      <c r="I3" s="476"/>
      <c r="J3" s="477"/>
      <c r="K3" s="475" t="str">
        <f t="shared" ref="K3" ca="1" si="12">IFERROR(IF(INDIRECT("'校內 ("&amp;K$1&amp;")'!$J$3")="","",INDIRECT("'校內 ("&amp;K$1&amp;")'!$J$3")),"")</f>
        <v/>
      </c>
      <c r="L3" s="476"/>
      <c r="M3" s="477"/>
      <c r="N3" s="475" t="str">
        <f t="shared" ref="N3" ca="1" si="13">IFERROR(IF(INDIRECT("'校內 ("&amp;N$1&amp;")'!$J$3")="","",INDIRECT("'校內 ("&amp;N$1&amp;")'!$J$3")),"")</f>
        <v/>
      </c>
      <c r="O3" s="476"/>
      <c r="P3" s="477"/>
      <c r="Q3" s="475" t="str">
        <f t="shared" ref="Q3" ca="1" si="14">IFERROR(IF(INDIRECT("'校內 ("&amp;Q$1&amp;")'!$J$3")="","",INDIRECT("'校內 ("&amp;Q$1&amp;")'!$J$3")),"")</f>
        <v/>
      </c>
      <c r="R3" s="476"/>
      <c r="S3" s="477"/>
      <c r="T3" s="475" t="str">
        <f t="shared" ref="T3" ca="1" si="15">IFERROR(IF(INDIRECT("'校內 ("&amp;T$1&amp;")'!$J$3")="","",INDIRECT("'校內 ("&amp;T$1&amp;")'!$J$3")),"")</f>
        <v/>
      </c>
      <c r="U3" s="476"/>
      <c r="V3" s="477"/>
      <c r="W3" s="475" t="str">
        <f t="shared" ref="W3" ca="1" si="16">IFERROR(IF(INDIRECT("'校內 ("&amp;W$1&amp;")'!$J$3")="","",INDIRECT("'校內 ("&amp;W$1&amp;")'!$J$3")),"")</f>
        <v/>
      </c>
      <c r="X3" s="476"/>
      <c r="Y3" s="477"/>
      <c r="Z3" s="475" t="str">
        <f t="shared" ref="Z3" ca="1" si="17">IFERROR(IF(INDIRECT("'校內 ("&amp;Z$1&amp;")'!$J$3")="","",INDIRECT("'校內 ("&amp;Z$1&amp;")'!$J$3")),"")</f>
        <v/>
      </c>
      <c r="AA3" s="476"/>
      <c r="AB3" s="477"/>
      <c r="AC3" s="475" t="str">
        <f t="shared" ref="AC3" ca="1" si="18">IFERROR(IF(INDIRECT("'校內 ("&amp;AC$1&amp;")'!$J$3")="","",INDIRECT("'校內 ("&amp;AC$1&amp;")'!$J$3")),"")</f>
        <v/>
      </c>
      <c r="AD3" s="476"/>
      <c r="AE3" s="477"/>
      <c r="AF3" s="475" t="str">
        <f t="shared" ref="AF3" ca="1" si="19">IFERROR(IF(INDIRECT("'校內 ("&amp;AF$1&amp;")'!$J$3")="","",INDIRECT("'校內 ("&amp;AF$1&amp;")'!$J$3")),"")</f>
        <v/>
      </c>
      <c r="AG3" s="476"/>
      <c r="AH3" s="477"/>
      <c r="AI3" s="475" t="str">
        <f t="shared" ref="AI3" ca="1" si="20">IFERROR(IF(INDIRECT("'校內 ("&amp;AI$1&amp;")'!$J$3")="","",INDIRECT("'校內 ("&amp;AI$1&amp;")'!$J$3")),"")</f>
        <v/>
      </c>
      <c r="AJ3" s="476"/>
      <c r="AK3" s="477"/>
      <c r="AL3" s="475" t="str">
        <f t="shared" ref="AL3" ca="1" si="21">IFERROR(IF(INDIRECT("'校內 ("&amp;AL$1&amp;")'!$J$3")="","",INDIRECT("'校內 ("&amp;AL$1&amp;")'!$J$3")),"")</f>
        <v/>
      </c>
      <c r="AM3" s="476"/>
      <c r="AN3" s="496"/>
    </row>
    <row r="4" spans="1:40" ht="16.3" customHeight="1">
      <c r="A4" s="511"/>
      <c r="B4" s="484" t="s">
        <v>155</v>
      </c>
      <c r="C4" s="485"/>
      <c r="D4" s="485"/>
      <c r="E4" s="53" t="s">
        <v>32</v>
      </c>
      <c r="F4" s="59" t="s">
        <v>33</v>
      </c>
      <c r="G4" s="52" t="s">
        <v>34</v>
      </c>
      <c r="H4" s="53" t="s">
        <v>18</v>
      </c>
      <c r="I4" s="59" t="s">
        <v>1</v>
      </c>
      <c r="J4" s="52" t="s">
        <v>19</v>
      </c>
      <c r="K4" s="53" t="s">
        <v>18</v>
      </c>
      <c r="L4" s="59" t="s">
        <v>1</v>
      </c>
      <c r="M4" s="52" t="s">
        <v>19</v>
      </c>
      <c r="N4" s="53" t="s">
        <v>18</v>
      </c>
      <c r="O4" s="59" t="s">
        <v>1</v>
      </c>
      <c r="P4" s="52" t="s">
        <v>19</v>
      </c>
      <c r="Q4" s="53" t="s">
        <v>18</v>
      </c>
      <c r="R4" s="59" t="s">
        <v>1</v>
      </c>
      <c r="S4" s="52" t="s">
        <v>19</v>
      </c>
      <c r="T4" s="53" t="s">
        <v>18</v>
      </c>
      <c r="U4" s="59" t="s">
        <v>1</v>
      </c>
      <c r="V4" s="52" t="s">
        <v>19</v>
      </c>
      <c r="W4" s="53" t="s">
        <v>18</v>
      </c>
      <c r="X4" s="59" t="s">
        <v>1</v>
      </c>
      <c r="Y4" s="52" t="s">
        <v>19</v>
      </c>
      <c r="Z4" s="53" t="s">
        <v>18</v>
      </c>
      <c r="AA4" s="59" t="s">
        <v>1</v>
      </c>
      <c r="AB4" s="52" t="s">
        <v>19</v>
      </c>
      <c r="AC4" s="53" t="s">
        <v>18</v>
      </c>
      <c r="AD4" s="59" t="s">
        <v>1</v>
      </c>
      <c r="AE4" s="52" t="s">
        <v>19</v>
      </c>
      <c r="AF4" s="53" t="s">
        <v>18</v>
      </c>
      <c r="AG4" s="59" t="s">
        <v>1</v>
      </c>
      <c r="AH4" s="52" t="s">
        <v>19</v>
      </c>
      <c r="AI4" s="53" t="s">
        <v>18</v>
      </c>
      <c r="AJ4" s="59" t="s">
        <v>1</v>
      </c>
      <c r="AK4" s="52" t="s">
        <v>19</v>
      </c>
      <c r="AL4" s="53" t="s">
        <v>18</v>
      </c>
      <c r="AM4" s="59" t="s">
        <v>1</v>
      </c>
      <c r="AN4" s="118" t="s">
        <v>19</v>
      </c>
    </row>
    <row r="5" spans="1:40" ht="19.7" customHeight="1">
      <c r="A5" s="511"/>
      <c r="B5" s="501" t="s">
        <v>3</v>
      </c>
      <c r="C5" s="504" t="s">
        <v>35</v>
      </c>
      <c r="D5" s="505"/>
      <c r="E5" s="2" t="str">
        <f ca="1">IFERROR(INDIRECT("'校內 ("&amp;E$1&amp;")'!$S$8"),"")</f>
        <v/>
      </c>
      <c r="F5" s="60" t="str">
        <f ca="1">IF(E5="","",E5*評估費用試算工具!$I$4)</f>
        <v/>
      </c>
      <c r="G5" s="494" t="str">
        <f ca="1">IF(SUM(F5:F16)=0,"",SUM(F5:F16))</f>
        <v/>
      </c>
      <c r="H5" s="2" t="str">
        <f t="shared" ref="H5" ca="1" si="22">IFERROR(INDIRECT("'校內 ("&amp;H$1&amp;")'!$S$8"),"")</f>
        <v/>
      </c>
      <c r="I5" s="60" t="str">
        <f ca="1">IF(H5="","",H5*評估費用試算工具!$I$4)</f>
        <v/>
      </c>
      <c r="J5" s="494" t="str">
        <f t="shared" ref="J5" ca="1" si="23">IF(SUM(I5:I16)=0,"",SUM(I5:I16))</f>
        <v/>
      </c>
      <c r="K5" s="2" t="str">
        <f t="shared" ref="K5" ca="1" si="24">IFERROR(INDIRECT("'校內 ("&amp;K$1&amp;")'!$S$8"),"")</f>
        <v/>
      </c>
      <c r="L5" s="60" t="str">
        <f ca="1">IF(K5="","",K5*評估費用試算工具!$I$4)</f>
        <v/>
      </c>
      <c r="M5" s="494" t="str">
        <f t="shared" ref="M5" ca="1" si="25">IF(SUM(L5:L16)=0,"",SUM(L5:L16))</f>
        <v/>
      </c>
      <c r="N5" s="2" t="str">
        <f t="shared" ref="N5" ca="1" si="26">IFERROR(INDIRECT("'校內 ("&amp;N$1&amp;")'!$S$8"),"")</f>
        <v/>
      </c>
      <c r="O5" s="60" t="str">
        <f ca="1">IF(N5="","",N5*評估費用試算工具!$I$4)</f>
        <v/>
      </c>
      <c r="P5" s="494" t="str">
        <f t="shared" ref="P5" ca="1" si="27">IF(SUM(O5:O16)=0,"",SUM(O5:O16))</f>
        <v/>
      </c>
      <c r="Q5" s="2" t="str">
        <f t="shared" ref="Q5" ca="1" si="28">IFERROR(INDIRECT("'校內 ("&amp;Q$1&amp;")'!$S$8"),"")</f>
        <v/>
      </c>
      <c r="R5" s="60" t="str">
        <f ca="1">IF(Q5="","",Q5*評估費用試算工具!$I$4)</f>
        <v/>
      </c>
      <c r="S5" s="494" t="str">
        <f t="shared" ref="S5" ca="1" si="29">IF(SUM(R5:R16)=0,"",SUM(R5:R16))</f>
        <v/>
      </c>
      <c r="T5" s="2" t="str">
        <f t="shared" ref="T5" ca="1" si="30">IFERROR(INDIRECT("'校內 ("&amp;T$1&amp;")'!$S$8"),"")</f>
        <v/>
      </c>
      <c r="U5" s="60" t="str">
        <f ca="1">IF(T5="","",T5*評估費用試算工具!$I$4)</f>
        <v/>
      </c>
      <c r="V5" s="494" t="str">
        <f t="shared" ref="V5" ca="1" si="31">IF(SUM(U5:U16)=0,"",SUM(U5:U16))</f>
        <v/>
      </c>
      <c r="W5" s="2" t="str">
        <f t="shared" ref="W5" ca="1" si="32">IFERROR(INDIRECT("'校內 ("&amp;W$1&amp;")'!$S$8"),"")</f>
        <v/>
      </c>
      <c r="X5" s="60" t="str">
        <f ca="1">IF(W5="","",W5*評估費用試算工具!$I$4)</f>
        <v/>
      </c>
      <c r="Y5" s="494" t="str">
        <f t="shared" ref="Y5" ca="1" si="33">IF(SUM(X5:X16)=0,"",SUM(X5:X16))</f>
        <v/>
      </c>
      <c r="Z5" s="2" t="str">
        <f t="shared" ref="Z5" ca="1" si="34">IFERROR(INDIRECT("'校內 ("&amp;Z$1&amp;")'!$S$8"),"")</f>
        <v/>
      </c>
      <c r="AA5" s="60" t="str">
        <f ca="1">IF(Z5="","",Z5*評估費用試算工具!$I$4)</f>
        <v/>
      </c>
      <c r="AB5" s="494" t="str">
        <f t="shared" ref="AB5" ca="1" si="35">IF(SUM(AA5:AA16)=0,"",SUM(AA5:AA16))</f>
        <v/>
      </c>
      <c r="AC5" s="2" t="str">
        <f t="shared" ref="AC5" ca="1" si="36">IFERROR(INDIRECT("'校內 ("&amp;AC$1&amp;")'!$S$8"),"")</f>
        <v/>
      </c>
      <c r="AD5" s="60" t="str">
        <f ca="1">IF(AC5="","",AC5*評估費用試算工具!$I$4)</f>
        <v/>
      </c>
      <c r="AE5" s="494" t="str">
        <f t="shared" ref="AE5" ca="1" si="37">IF(SUM(AD5:AD16)=0,"",SUM(AD5:AD16))</f>
        <v/>
      </c>
      <c r="AF5" s="2" t="str">
        <f t="shared" ref="AF5" ca="1" si="38">IFERROR(INDIRECT("'校內 ("&amp;AF$1&amp;")'!$S$8"),"")</f>
        <v/>
      </c>
      <c r="AG5" s="60" t="str">
        <f ca="1">IF(AF5="","",AF5*評估費用試算工具!$I$4)</f>
        <v/>
      </c>
      <c r="AH5" s="494" t="str">
        <f t="shared" ref="AH5" ca="1" si="39">IF(SUM(AG5:AG16)=0,"",SUM(AG5:AG16))</f>
        <v/>
      </c>
      <c r="AI5" s="2" t="str">
        <f t="shared" ref="AI5" ca="1" si="40">IFERROR(INDIRECT("'校內 ("&amp;AI$1&amp;")'!$S$8"),"")</f>
        <v/>
      </c>
      <c r="AJ5" s="60" t="str">
        <f ca="1">IF(AI5="","",AI5*評估費用試算工具!$I$4)</f>
        <v/>
      </c>
      <c r="AK5" s="494" t="str">
        <f t="shared" ref="AK5" ca="1" si="41">IF(SUM(AJ5:AJ16)=0,"",SUM(AJ5:AJ16))</f>
        <v/>
      </c>
      <c r="AL5" s="2" t="str">
        <f t="shared" ref="AL5" ca="1" si="42">IFERROR(INDIRECT("'校內 ("&amp;AL$1&amp;")'!$S$8"),"")</f>
        <v/>
      </c>
      <c r="AM5" s="60" t="str">
        <f ca="1">IF(AL5="","",AL5*評估費用試算工具!$I$4)</f>
        <v/>
      </c>
      <c r="AN5" s="497" t="str">
        <f t="shared" ref="AN5" ca="1" si="43">IF(SUM(AM5:AM16)=0,"",SUM(AM5:AM16))</f>
        <v/>
      </c>
    </row>
    <row r="6" spans="1:40" ht="19.7" customHeight="1">
      <c r="A6" s="511"/>
      <c r="B6" s="502"/>
      <c r="C6" s="504" t="s">
        <v>36</v>
      </c>
      <c r="D6" s="505"/>
      <c r="E6" s="2" t="str">
        <f ca="1">IFERROR(INDIRECT("'校內 ("&amp;E$1&amp;")'!$S$9"),"")</f>
        <v/>
      </c>
      <c r="F6" s="60" t="str">
        <f ca="1">IF(E6="","",E6*評估費用試算工具!$I$5)</f>
        <v/>
      </c>
      <c r="G6" s="494"/>
      <c r="H6" s="2" t="str">
        <f t="shared" ref="H6" ca="1" si="44">IFERROR(INDIRECT("'校內 ("&amp;H$1&amp;")'!$S$9"),"")</f>
        <v/>
      </c>
      <c r="I6" s="60" t="str">
        <f ca="1">IF(H6="","",H6*評估費用試算工具!$I$5)</f>
        <v/>
      </c>
      <c r="J6" s="494"/>
      <c r="K6" s="2" t="str">
        <f t="shared" ref="K6" ca="1" si="45">IFERROR(INDIRECT("'校內 ("&amp;K$1&amp;")'!$S$9"),"")</f>
        <v/>
      </c>
      <c r="L6" s="60" t="str">
        <f ca="1">IF(K6="","",K6*評估費用試算工具!$I$5)</f>
        <v/>
      </c>
      <c r="M6" s="494"/>
      <c r="N6" s="2" t="str">
        <f t="shared" ref="N6" ca="1" si="46">IFERROR(INDIRECT("'校內 ("&amp;N$1&amp;")'!$S$9"),"")</f>
        <v/>
      </c>
      <c r="O6" s="60" t="str">
        <f ca="1">IF(N6="","",N6*評估費用試算工具!$I$5)</f>
        <v/>
      </c>
      <c r="P6" s="494"/>
      <c r="Q6" s="2" t="str">
        <f t="shared" ref="Q6" ca="1" si="47">IFERROR(INDIRECT("'校內 ("&amp;Q$1&amp;")'!$S$9"),"")</f>
        <v/>
      </c>
      <c r="R6" s="60" t="str">
        <f ca="1">IF(Q6="","",Q6*評估費用試算工具!$I$5)</f>
        <v/>
      </c>
      <c r="S6" s="494"/>
      <c r="T6" s="2" t="str">
        <f t="shared" ref="T6" ca="1" si="48">IFERROR(INDIRECT("'校內 ("&amp;T$1&amp;")'!$S$9"),"")</f>
        <v/>
      </c>
      <c r="U6" s="60" t="str">
        <f ca="1">IF(T6="","",T6*評估費用試算工具!$I$5)</f>
        <v/>
      </c>
      <c r="V6" s="494"/>
      <c r="W6" s="2" t="str">
        <f t="shared" ref="W6" ca="1" si="49">IFERROR(INDIRECT("'校內 ("&amp;W$1&amp;")'!$S$9"),"")</f>
        <v/>
      </c>
      <c r="X6" s="60" t="str">
        <f ca="1">IF(W6="","",W6*評估費用試算工具!$I$5)</f>
        <v/>
      </c>
      <c r="Y6" s="494"/>
      <c r="Z6" s="2" t="str">
        <f t="shared" ref="Z6" ca="1" si="50">IFERROR(INDIRECT("'校內 ("&amp;Z$1&amp;")'!$S$9"),"")</f>
        <v/>
      </c>
      <c r="AA6" s="60" t="str">
        <f ca="1">IF(Z6="","",Z6*評估費用試算工具!$I$5)</f>
        <v/>
      </c>
      <c r="AB6" s="494"/>
      <c r="AC6" s="2" t="str">
        <f t="shared" ref="AC6" ca="1" si="51">IFERROR(INDIRECT("'校內 ("&amp;AC$1&amp;")'!$S$9"),"")</f>
        <v/>
      </c>
      <c r="AD6" s="60" t="str">
        <f ca="1">IF(AC6="","",AC6*評估費用試算工具!$I$5)</f>
        <v/>
      </c>
      <c r="AE6" s="494"/>
      <c r="AF6" s="2" t="str">
        <f t="shared" ref="AF6" ca="1" si="52">IFERROR(INDIRECT("'校內 ("&amp;AF$1&amp;")'!$S$9"),"")</f>
        <v/>
      </c>
      <c r="AG6" s="60" t="str">
        <f ca="1">IF(AF6="","",AF6*評估費用試算工具!$I$5)</f>
        <v/>
      </c>
      <c r="AH6" s="494"/>
      <c r="AI6" s="2" t="str">
        <f t="shared" ref="AI6" ca="1" si="53">IFERROR(INDIRECT("'校內 ("&amp;AI$1&amp;")'!$S$9"),"")</f>
        <v/>
      </c>
      <c r="AJ6" s="60" t="str">
        <f ca="1">IF(AI6="","",AI6*評估費用試算工具!$I$5)</f>
        <v/>
      </c>
      <c r="AK6" s="494"/>
      <c r="AL6" s="2" t="str">
        <f t="shared" ref="AL6" ca="1" si="54">IFERROR(INDIRECT("'校內 ("&amp;AL$1&amp;")'!$S$9"),"")</f>
        <v/>
      </c>
      <c r="AM6" s="60" t="str">
        <f ca="1">IF(AL6="","",AL6*評估費用試算工具!$I$5)</f>
        <v/>
      </c>
      <c r="AN6" s="497"/>
    </row>
    <row r="7" spans="1:40" ht="19.7" customHeight="1">
      <c r="A7" s="511"/>
      <c r="B7" s="502"/>
      <c r="C7" s="507" t="s">
        <v>56</v>
      </c>
      <c r="D7" s="508"/>
      <c r="E7" s="2" t="str">
        <f ca="1">IFERROR(INDIRECT("'校內 ("&amp;E$1&amp;")'!$S$10"),"")</f>
        <v/>
      </c>
      <c r="F7" s="60" t="str">
        <f ca="1">IF(E7="","",ROUNDUP(E7/20,0)*評估費用試算工具!$I$6)</f>
        <v/>
      </c>
      <c r="G7" s="494"/>
      <c r="H7" s="2" t="str">
        <f t="shared" ref="H7" ca="1" si="55">IFERROR(INDIRECT("'校內 ("&amp;H$1&amp;")'!$S$10"),"")</f>
        <v/>
      </c>
      <c r="I7" s="60" t="str">
        <f ca="1">IF(H7="","",ROUNDUP(H7/20,0)*評估費用試算工具!$I$6)</f>
        <v/>
      </c>
      <c r="J7" s="494"/>
      <c r="K7" s="2" t="str">
        <f t="shared" ref="K7" ca="1" si="56">IFERROR(INDIRECT("'校內 ("&amp;K$1&amp;")'!$S$10"),"")</f>
        <v/>
      </c>
      <c r="L7" s="60" t="str">
        <f ca="1">IF(K7="","",ROUNDUP(K7/20,0)*評估費用試算工具!$I$6)</f>
        <v/>
      </c>
      <c r="M7" s="494"/>
      <c r="N7" s="2" t="str">
        <f t="shared" ref="N7" ca="1" si="57">IFERROR(INDIRECT("'校內 ("&amp;N$1&amp;")'!$S$10"),"")</f>
        <v/>
      </c>
      <c r="O7" s="60" t="str">
        <f ca="1">IF(N7="","",ROUNDUP(N7/20,0)*評估費用試算工具!$I$6)</f>
        <v/>
      </c>
      <c r="P7" s="494"/>
      <c r="Q7" s="2" t="str">
        <f t="shared" ref="Q7" ca="1" si="58">IFERROR(INDIRECT("'校內 ("&amp;Q$1&amp;")'!$S$10"),"")</f>
        <v/>
      </c>
      <c r="R7" s="60" t="str">
        <f ca="1">IF(Q7="","",ROUNDUP(Q7/20,0)*評估費用試算工具!$I$6)</f>
        <v/>
      </c>
      <c r="S7" s="494"/>
      <c r="T7" s="2" t="str">
        <f t="shared" ref="T7" ca="1" si="59">IFERROR(INDIRECT("'校內 ("&amp;T$1&amp;")'!$S$10"),"")</f>
        <v/>
      </c>
      <c r="U7" s="60" t="str">
        <f ca="1">IF(T7="","",ROUNDUP(T7/20,0)*評估費用試算工具!$I$6)</f>
        <v/>
      </c>
      <c r="V7" s="494"/>
      <c r="W7" s="2" t="str">
        <f t="shared" ref="W7" ca="1" si="60">IFERROR(INDIRECT("'校內 ("&amp;W$1&amp;")'!$S$10"),"")</f>
        <v/>
      </c>
      <c r="X7" s="60" t="str">
        <f ca="1">IF(W7="","",ROUNDUP(W7/20,0)*評估費用試算工具!$I$6)</f>
        <v/>
      </c>
      <c r="Y7" s="494"/>
      <c r="Z7" s="2" t="str">
        <f t="shared" ref="Z7" ca="1" si="61">IFERROR(INDIRECT("'校內 ("&amp;Z$1&amp;")'!$S$10"),"")</f>
        <v/>
      </c>
      <c r="AA7" s="60" t="str">
        <f ca="1">IF(Z7="","",ROUNDUP(Z7/20,0)*評估費用試算工具!$I$6)</f>
        <v/>
      </c>
      <c r="AB7" s="494"/>
      <c r="AC7" s="2" t="str">
        <f t="shared" ref="AC7" ca="1" si="62">IFERROR(INDIRECT("'校內 ("&amp;AC$1&amp;")'!$S$10"),"")</f>
        <v/>
      </c>
      <c r="AD7" s="60" t="str">
        <f ca="1">IF(AC7="","",ROUNDUP(AC7/20,0)*評估費用試算工具!$I$6)</f>
        <v/>
      </c>
      <c r="AE7" s="494"/>
      <c r="AF7" s="2" t="str">
        <f t="shared" ref="AF7" ca="1" si="63">IFERROR(INDIRECT("'校內 ("&amp;AF$1&amp;")'!$S$10"),"")</f>
        <v/>
      </c>
      <c r="AG7" s="60" t="str">
        <f ca="1">IF(AF7="","",ROUNDUP(AF7/20,0)*評估費用試算工具!$I$6)</f>
        <v/>
      </c>
      <c r="AH7" s="494"/>
      <c r="AI7" s="2" t="str">
        <f t="shared" ref="AI7" ca="1" si="64">IFERROR(INDIRECT("'校內 ("&amp;AI$1&amp;")'!$S$10"),"")</f>
        <v/>
      </c>
      <c r="AJ7" s="60" t="str">
        <f ca="1">IF(AI7="","",ROUNDUP(AI7/20,0)*評估費用試算工具!$I$6)</f>
        <v/>
      </c>
      <c r="AK7" s="494"/>
      <c r="AL7" s="2" t="str">
        <f t="shared" ref="AL7" ca="1" si="65">IFERROR(INDIRECT("'校內 ("&amp;AL$1&amp;")'!$S$10"),"")</f>
        <v/>
      </c>
      <c r="AM7" s="60" t="str">
        <f ca="1">IF(AL7="","",ROUNDUP(AL7/20,0)*評估費用試算工具!$I$6)</f>
        <v/>
      </c>
      <c r="AN7" s="497"/>
    </row>
    <row r="8" spans="1:40" ht="19.7" customHeight="1">
      <c r="A8" s="511"/>
      <c r="B8" s="502"/>
      <c r="C8" s="504" t="s">
        <v>8</v>
      </c>
      <c r="D8" s="505"/>
      <c r="E8" s="2" t="str">
        <f ca="1">IFERROR(INDIRECT("'校內 ("&amp;E$1&amp;")'!$S$11"),"")</f>
        <v/>
      </c>
      <c r="F8" s="60" t="str">
        <f ca="1">IF(E8="","",ROUNDUP(E8/20,0)*評估費用試算工具!$I$7)</f>
        <v/>
      </c>
      <c r="G8" s="494"/>
      <c r="H8" s="2" t="str">
        <f t="shared" ref="H8" ca="1" si="66">IFERROR(INDIRECT("'校內 ("&amp;H$1&amp;")'!$S$11"),"")</f>
        <v/>
      </c>
      <c r="I8" s="60" t="str">
        <f ca="1">IF(H8="","",ROUNDUP(H8/20,0)*評估費用試算工具!$I$7)</f>
        <v/>
      </c>
      <c r="J8" s="494"/>
      <c r="K8" s="2" t="str">
        <f t="shared" ref="K8" ca="1" si="67">IFERROR(INDIRECT("'校內 ("&amp;K$1&amp;")'!$S$11"),"")</f>
        <v/>
      </c>
      <c r="L8" s="60" t="str">
        <f ca="1">IF(K8="","",ROUNDUP(K8/20,0)*評估費用試算工具!$I$7)</f>
        <v/>
      </c>
      <c r="M8" s="494"/>
      <c r="N8" s="2" t="str">
        <f t="shared" ref="N8" ca="1" si="68">IFERROR(INDIRECT("'校內 ("&amp;N$1&amp;")'!$S$11"),"")</f>
        <v/>
      </c>
      <c r="O8" s="60" t="str">
        <f ca="1">IF(N8="","",ROUNDUP(N8/20,0)*評估費用試算工具!$I$7)</f>
        <v/>
      </c>
      <c r="P8" s="494"/>
      <c r="Q8" s="2" t="str">
        <f t="shared" ref="Q8" ca="1" si="69">IFERROR(INDIRECT("'校內 ("&amp;Q$1&amp;")'!$S$11"),"")</f>
        <v/>
      </c>
      <c r="R8" s="60" t="str">
        <f ca="1">IF(Q8="","",ROUNDUP(Q8/20,0)*評估費用試算工具!$I$7)</f>
        <v/>
      </c>
      <c r="S8" s="494"/>
      <c r="T8" s="2" t="str">
        <f t="shared" ref="T8" ca="1" si="70">IFERROR(INDIRECT("'校內 ("&amp;T$1&amp;")'!$S$11"),"")</f>
        <v/>
      </c>
      <c r="U8" s="60" t="str">
        <f ca="1">IF(T8="","",ROUNDUP(T8/20,0)*評估費用試算工具!$I$7)</f>
        <v/>
      </c>
      <c r="V8" s="494"/>
      <c r="W8" s="2" t="str">
        <f t="shared" ref="W8" ca="1" si="71">IFERROR(INDIRECT("'校內 ("&amp;W$1&amp;")'!$S$11"),"")</f>
        <v/>
      </c>
      <c r="X8" s="60" t="str">
        <f ca="1">IF(W8="","",ROUNDUP(W8/20,0)*評估費用試算工具!$I$7)</f>
        <v/>
      </c>
      <c r="Y8" s="494"/>
      <c r="Z8" s="2" t="str">
        <f t="shared" ref="Z8" ca="1" si="72">IFERROR(INDIRECT("'校內 ("&amp;Z$1&amp;")'!$S$11"),"")</f>
        <v/>
      </c>
      <c r="AA8" s="60" t="str">
        <f ca="1">IF(Z8="","",ROUNDUP(Z8/20,0)*評估費用試算工具!$I$7)</f>
        <v/>
      </c>
      <c r="AB8" s="494"/>
      <c r="AC8" s="2" t="str">
        <f t="shared" ref="AC8" ca="1" si="73">IFERROR(INDIRECT("'校內 ("&amp;AC$1&amp;")'!$S$11"),"")</f>
        <v/>
      </c>
      <c r="AD8" s="60" t="str">
        <f ca="1">IF(AC8="","",ROUNDUP(AC8/20,0)*評估費用試算工具!$I$7)</f>
        <v/>
      </c>
      <c r="AE8" s="494"/>
      <c r="AF8" s="2" t="str">
        <f t="shared" ref="AF8" ca="1" si="74">IFERROR(INDIRECT("'校內 ("&amp;AF$1&amp;")'!$S$11"),"")</f>
        <v/>
      </c>
      <c r="AG8" s="60" t="str">
        <f ca="1">IF(AF8="","",ROUNDUP(AF8/20,0)*評估費用試算工具!$I$7)</f>
        <v/>
      </c>
      <c r="AH8" s="494"/>
      <c r="AI8" s="2" t="str">
        <f t="shared" ref="AI8" ca="1" si="75">IFERROR(INDIRECT("'校內 ("&amp;AI$1&amp;")'!$S$11"),"")</f>
        <v/>
      </c>
      <c r="AJ8" s="60" t="str">
        <f ca="1">IF(AI8="","",ROUNDUP(AI8/20,0)*評估費用試算工具!$I$7)</f>
        <v/>
      </c>
      <c r="AK8" s="494"/>
      <c r="AL8" s="2" t="str">
        <f t="shared" ref="AL8" ca="1" si="76">IFERROR(INDIRECT("'校內 ("&amp;AL$1&amp;")'!$S$11"),"")</f>
        <v/>
      </c>
      <c r="AM8" s="60" t="str">
        <f ca="1">IF(AL8="","",ROUNDUP(AL8/20,0)*評估費用試算工具!$I$7)</f>
        <v/>
      </c>
      <c r="AN8" s="497"/>
    </row>
    <row r="9" spans="1:40" ht="19.7" customHeight="1">
      <c r="A9" s="511"/>
      <c r="B9" s="502"/>
      <c r="C9" s="509" t="s">
        <v>41</v>
      </c>
      <c r="D9" s="13" t="s">
        <v>37</v>
      </c>
      <c r="E9" s="2" t="str">
        <f ca="1">IFERROR(INDIRECT("'校內 ("&amp;E$1&amp;")'!$S$12"),"")</f>
        <v/>
      </c>
      <c r="F9" s="60" t="str">
        <f ca="1">IF(E9="","",ROUNDUP(E9/5,0)*評估費用試算工具!$I$8)</f>
        <v/>
      </c>
      <c r="G9" s="494"/>
      <c r="H9" s="2" t="str">
        <f t="shared" ref="H9" ca="1" si="77">IFERROR(INDIRECT("'校內 ("&amp;H$1&amp;")'!$S$12"),"")</f>
        <v/>
      </c>
      <c r="I9" s="60" t="str">
        <f ca="1">IF(H9="","",ROUNDUP(H9/5,0)*評估費用試算工具!$I$8)</f>
        <v/>
      </c>
      <c r="J9" s="494"/>
      <c r="K9" s="2" t="str">
        <f t="shared" ref="K9" ca="1" si="78">IFERROR(INDIRECT("'校內 ("&amp;K$1&amp;")'!$S$12"),"")</f>
        <v/>
      </c>
      <c r="L9" s="60" t="str">
        <f ca="1">IF(K9="","",ROUNDUP(K9/5,0)*評估費用試算工具!$I$8)</f>
        <v/>
      </c>
      <c r="M9" s="494"/>
      <c r="N9" s="2" t="str">
        <f t="shared" ref="N9" ca="1" si="79">IFERROR(INDIRECT("'校內 ("&amp;N$1&amp;")'!$S$12"),"")</f>
        <v/>
      </c>
      <c r="O9" s="60" t="str">
        <f ca="1">IF(N9="","",ROUNDUP(N9/5,0)*評估費用試算工具!$I$8)</f>
        <v/>
      </c>
      <c r="P9" s="494"/>
      <c r="Q9" s="2" t="str">
        <f t="shared" ref="Q9" ca="1" si="80">IFERROR(INDIRECT("'校內 ("&amp;Q$1&amp;")'!$S$12"),"")</f>
        <v/>
      </c>
      <c r="R9" s="60" t="str">
        <f ca="1">IF(Q9="","",ROUNDUP(Q9/5,0)*評估費用試算工具!$I$8)</f>
        <v/>
      </c>
      <c r="S9" s="494"/>
      <c r="T9" s="2" t="str">
        <f t="shared" ref="T9" ca="1" si="81">IFERROR(INDIRECT("'校內 ("&amp;T$1&amp;")'!$S$12"),"")</f>
        <v/>
      </c>
      <c r="U9" s="60" t="str">
        <f ca="1">IF(T9="","",ROUNDUP(T9/5,0)*評估費用試算工具!$I$8)</f>
        <v/>
      </c>
      <c r="V9" s="494"/>
      <c r="W9" s="2" t="str">
        <f t="shared" ref="W9" ca="1" si="82">IFERROR(INDIRECT("'校內 ("&amp;W$1&amp;")'!$S$12"),"")</f>
        <v/>
      </c>
      <c r="X9" s="60" t="str">
        <f ca="1">IF(W9="","",ROUNDUP(W9/5,0)*評估費用試算工具!$I$8)</f>
        <v/>
      </c>
      <c r="Y9" s="494"/>
      <c r="Z9" s="2" t="str">
        <f t="shared" ref="Z9" ca="1" si="83">IFERROR(INDIRECT("'校內 ("&amp;Z$1&amp;")'!$S$12"),"")</f>
        <v/>
      </c>
      <c r="AA9" s="60" t="str">
        <f ca="1">IF(Z9="","",ROUNDUP(Z9/5,0)*評估費用試算工具!$I$8)</f>
        <v/>
      </c>
      <c r="AB9" s="494"/>
      <c r="AC9" s="2" t="str">
        <f t="shared" ref="AC9" ca="1" si="84">IFERROR(INDIRECT("'校內 ("&amp;AC$1&amp;")'!$S$12"),"")</f>
        <v/>
      </c>
      <c r="AD9" s="60" t="str">
        <f ca="1">IF(AC9="","",ROUNDUP(AC9/5,0)*評估費用試算工具!$I$8)</f>
        <v/>
      </c>
      <c r="AE9" s="494"/>
      <c r="AF9" s="2" t="str">
        <f t="shared" ref="AF9" ca="1" si="85">IFERROR(INDIRECT("'校內 ("&amp;AF$1&amp;")'!$S$12"),"")</f>
        <v/>
      </c>
      <c r="AG9" s="60" t="str">
        <f ca="1">IF(AF9="","",ROUNDUP(AF9/5,0)*評估費用試算工具!$I$8)</f>
        <v/>
      </c>
      <c r="AH9" s="494"/>
      <c r="AI9" s="2" t="str">
        <f t="shared" ref="AI9" ca="1" si="86">IFERROR(INDIRECT("'校內 ("&amp;AI$1&amp;")'!$S$12"),"")</f>
        <v/>
      </c>
      <c r="AJ9" s="60" t="str">
        <f ca="1">IF(AI9="","",ROUNDUP(AI9/5,0)*評估費用試算工具!$I$8)</f>
        <v/>
      </c>
      <c r="AK9" s="494"/>
      <c r="AL9" s="2" t="str">
        <f t="shared" ref="AL9" ca="1" si="87">IFERROR(INDIRECT("'校內 ("&amp;AL$1&amp;")'!$S$12"),"")</f>
        <v/>
      </c>
      <c r="AM9" s="60" t="str">
        <f ca="1">IF(AL9="","",ROUNDUP(AL9/5,0)*評估費用試算工具!$I$8)</f>
        <v/>
      </c>
      <c r="AN9" s="497"/>
    </row>
    <row r="10" spans="1:40" ht="19.7" customHeight="1">
      <c r="A10" s="511"/>
      <c r="B10" s="502"/>
      <c r="C10" s="510"/>
      <c r="D10" s="13" t="s">
        <v>38</v>
      </c>
      <c r="E10" s="2" t="str">
        <f ca="1">IFERROR(INDIRECT("'校內 ("&amp;E$1&amp;")'!$S$13"),"")</f>
        <v/>
      </c>
      <c r="F10" s="60" t="str">
        <f ca="1">IF(E10="","",E10*評估費用試算工具!$I$9)</f>
        <v/>
      </c>
      <c r="G10" s="494"/>
      <c r="H10" s="2" t="str">
        <f t="shared" ref="H10" ca="1" si="88">IFERROR(INDIRECT("'校內 ("&amp;H$1&amp;")'!$S$13"),"")</f>
        <v/>
      </c>
      <c r="I10" s="60" t="str">
        <f ca="1">IF(H10="","",H10*評估費用試算工具!$I$9)</f>
        <v/>
      </c>
      <c r="J10" s="494"/>
      <c r="K10" s="2" t="str">
        <f t="shared" ref="K10" ca="1" si="89">IFERROR(INDIRECT("'校內 ("&amp;K$1&amp;")'!$S$13"),"")</f>
        <v/>
      </c>
      <c r="L10" s="60" t="str">
        <f ca="1">IF(K10="","",K10*評估費用試算工具!$I$9)</f>
        <v/>
      </c>
      <c r="M10" s="494"/>
      <c r="N10" s="2" t="str">
        <f t="shared" ref="N10" ca="1" si="90">IFERROR(INDIRECT("'校內 ("&amp;N$1&amp;")'!$S$13"),"")</f>
        <v/>
      </c>
      <c r="O10" s="60" t="str">
        <f ca="1">IF(N10="","",N10*評估費用試算工具!$I$9)</f>
        <v/>
      </c>
      <c r="P10" s="494"/>
      <c r="Q10" s="2" t="str">
        <f t="shared" ref="Q10" ca="1" si="91">IFERROR(INDIRECT("'校內 ("&amp;Q$1&amp;")'!$S$13"),"")</f>
        <v/>
      </c>
      <c r="R10" s="60" t="str">
        <f ca="1">IF(Q10="","",Q10*評估費用試算工具!$I$9)</f>
        <v/>
      </c>
      <c r="S10" s="494"/>
      <c r="T10" s="2" t="str">
        <f t="shared" ref="T10" ca="1" si="92">IFERROR(INDIRECT("'校內 ("&amp;T$1&amp;")'!$S$13"),"")</f>
        <v/>
      </c>
      <c r="U10" s="60" t="str">
        <f ca="1">IF(T10="","",T10*評估費用試算工具!$I$9)</f>
        <v/>
      </c>
      <c r="V10" s="494"/>
      <c r="W10" s="2" t="str">
        <f t="shared" ref="W10" ca="1" si="93">IFERROR(INDIRECT("'校內 ("&amp;W$1&amp;")'!$S$13"),"")</f>
        <v/>
      </c>
      <c r="X10" s="60" t="str">
        <f ca="1">IF(W10="","",W10*評估費用試算工具!$I$9)</f>
        <v/>
      </c>
      <c r="Y10" s="494"/>
      <c r="Z10" s="2" t="str">
        <f t="shared" ref="Z10" ca="1" si="94">IFERROR(INDIRECT("'校內 ("&amp;Z$1&amp;")'!$S$13"),"")</f>
        <v/>
      </c>
      <c r="AA10" s="60" t="str">
        <f ca="1">IF(Z10="","",Z10*評估費用試算工具!$I$9)</f>
        <v/>
      </c>
      <c r="AB10" s="494"/>
      <c r="AC10" s="2" t="str">
        <f t="shared" ref="AC10" ca="1" si="95">IFERROR(INDIRECT("'校內 ("&amp;AC$1&amp;")'!$S$13"),"")</f>
        <v/>
      </c>
      <c r="AD10" s="60" t="str">
        <f ca="1">IF(AC10="","",AC10*評估費用試算工具!$I$9)</f>
        <v/>
      </c>
      <c r="AE10" s="494"/>
      <c r="AF10" s="2" t="str">
        <f t="shared" ref="AF10" ca="1" si="96">IFERROR(INDIRECT("'校內 ("&amp;AF$1&amp;")'!$S$13"),"")</f>
        <v/>
      </c>
      <c r="AG10" s="60" t="str">
        <f ca="1">IF(AF10="","",AF10*評估費用試算工具!$I$9)</f>
        <v/>
      </c>
      <c r="AH10" s="494"/>
      <c r="AI10" s="2" t="str">
        <f t="shared" ref="AI10" ca="1" si="97">IFERROR(INDIRECT("'校內 ("&amp;AI$1&amp;")'!$S$13"),"")</f>
        <v/>
      </c>
      <c r="AJ10" s="60" t="str">
        <f ca="1">IF(AI10="","",AI10*評估費用試算工具!$I$9)</f>
        <v/>
      </c>
      <c r="AK10" s="494"/>
      <c r="AL10" s="2" t="str">
        <f t="shared" ref="AL10" ca="1" si="98">IFERROR(INDIRECT("'校內 ("&amp;AL$1&amp;")'!$S$13"),"")</f>
        <v/>
      </c>
      <c r="AM10" s="60" t="str">
        <f ca="1">IF(AL10="","",AL10*評估費用試算工具!$I$9)</f>
        <v/>
      </c>
      <c r="AN10" s="497"/>
    </row>
    <row r="11" spans="1:40" ht="19.7" customHeight="1">
      <c r="A11" s="511"/>
      <c r="B11" s="502"/>
      <c r="C11" s="504" t="s">
        <v>9</v>
      </c>
      <c r="D11" s="505"/>
      <c r="E11" s="2" t="str">
        <f ca="1">IFERROR(INDIRECT("'校內 ("&amp;E$1&amp;")'!$S$14"),"")</f>
        <v/>
      </c>
      <c r="F11" s="60" t="str">
        <f ca="1">IF(E11="","",E11*評估費用試算工具!$I$10)</f>
        <v/>
      </c>
      <c r="G11" s="494"/>
      <c r="H11" s="2" t="str">
        <f t="shared" ref="H11" ca="1" si="99">IFERROR(INDIRECT("'校內 ("&amp;H$1&amp;")'!$S$14"),"")</f>
        <v/>
      </c>
      <c r="I11" s="60" t="str">
        <f ca="1">IF(H11="","",H11*評估費用試算工具!$I$10)</f>
        <v/>
      </c>
      <c r="J11" s="494"/>
      <c r="K11" s="2" t="str">
        <f t="shared" ref="K11" ca="1" si="100">IFERROR(INDIRECT("'校內 ("&amp;K$1&amp;")'!$S$14"),"")</f>
        <v/>
      </c>
      <c r="L11" s="60" t="str">
        <f ca="1">IF(K11="","",K11*評估費用試算工具!$I$10)</f>
        <v/>
      </c>
      <c r="M11" s="494"/>
      <c r="N11" s="2" t="str">
        <f t="shared" ref="N11" ca="1" si="101">IFERROR(INDIRECT("'校內 ("&amp;N$1&amp;")'!$S$14"),"")</f>
        <v/>
      </c>
      <c r="O11" s="60" t="str">
        <f ca="1">IF(N11="","",N11*評估費用試算工具!$I$10)</f>
        <v/>
      </c>
      <c r="P11" s="494"/>
      <c r="Q11" s="2" t="str">
        <f t="shared" ref="Q11" ca="1" si="102">IFERROR(INDIRECT("'校內 ("&amp;Q$1&amp;")'!$S$14"),"")</f>
        <v/>
      </c>
      <c r="R11" s="60" t="str">
        <f ca="1">IF(Q11="","",Q11*評估費用試算工具!$I$10)</f>
        <v/>
      </c>
      <c r="S11" s="494"/>
      <c r="T11" s="2" t="str">
        <f t="shared" ref="T11" ca="1" si="103">IFERROR(INDIRECT("'校內 ("&amp;T$1&amp;")'!$S$14"),"")</f>
        <v/>
      </c>
      <c r="U11" s="60" t="str">
        <f ca="1">IF(T11="","",T11*評估費用試算工具!$I$10)</f>
        <v/>
      </c>
      <c r="V11" s="494"/>
      <c r="W11" s="2" t="str">
        <f t="shared" ref="W11" ca="1" si="104">IFERROR(INDIRECT("'校內 ("&amp;W$1&amp;")'!$S$14"),"")</f>
        <v/>
      </c>
      <c r="X11" s="60" t="str">
        <f ca="1">IF(W11="","",W11*評估費用試算工具!$I$10)</f>
        <v/>
      </c>
      <c r="Y11" s="494"/>
      <c r="Z11" s="2" t="str">
        <f t="shared" ref="Z11" ca="1" si="105">IFERROR(INDIRECT("'校內 ("&amp;Z$1&amp;")'!$S$14"),"")</f>
        <v/>
      </c>
      <c r="AA11" s="60" t="str">
        <f ca="1">IF(Z11="","",Z11*評估費用試算工具!$I$10)</f>
        <v/>
      </c>
      <c r="AB11" s="494"/>
      <c r="AC11" s="2" t="str">
        <f t="shared" ref="AC11" ca="1" si="106">IFERROR(INDIRECT("'校內 ("&amp;AC$1&amp;")'!$S$14"),"")</f>
        <v/>
      </c>
      <c r="AD11" s="60" t="str">
        <f ca="1">IF(AC11="","",AC11*評估費用試算工具!$I$10)</f>
        <v/>
      </c>
      <c r="AE11" s="494"/>
      <c r="AF11" s="2" t="str">
        <f t="shared" ref="AF11" ca="1" si="107">IFERROR(INDIRECT("'校內 ("&amp;AF$1&amp;")'!$S$14"),"")</f>
        <v/>
      </c>
      <c r="AG11" s="60" t="str">
        <f ca="1">IF(AF11="","",AF11*評估費用試算工具!$I$10)</f>
        <v/>
      </c>
      <c r="AH11" s="494"/>
      <c r="AI11" s="2" t="str">
        <f t="shared" ref="AI11" ca="1" si="108">IFERROR(INDIRECT("'校內 ("&amp;AI$1&amp;")'!$S$14"),"")</f>
        <v/>
      </c>
      <c r="AJ11" s="60" t="str">
        <f ca="1">IF(AI11="","",AI11*評估費用試算工具!$I$10)</f>
        <v/>
      </c>
      <c r="AK11" s="494"/>
      <c r="AL11" s="2" t="str">
        <f t="shared" ref="AL11" ca="1" si="109">IFERROR(INDIRECT("'校內 ("&amp;AL$1&amp;")'!$S$14"),"")</f>
        <v/>
      </c>
      <c r="AM11" s="60" t="str">
        <f ca="1">IF(AL11="","",AL11*評估費用試算工具!$I$10)</f>
        <v/>
      </c>
      <c r="AN11" s="497"/>
    </row>
    <row r="12" spans="1:40" ht="19.7" customHeight="1">
      <c r="A12" s="511"/>
      <c r="B12" s="502"/>
      <c r="C12" s="504" t="s">
        <v>10</v>
      </c>
      <c r="D12" s="505"/>
      <c r="E12" s="2" t="str">
        <f ca="1">IFERROR(INDIRECT("'校內 ("&amp;E$1&amp;")'!$S$15"),"")</f>
        <v/>
      </c>
      <c r="F12" s="60" t="str">
        <f ca="1">IF(E12="","",E12*評估費用試算工具!$I$11)</f>
        <v/>
      </c>
      <c r="G12" s="494"/>
      <c r="H12" s="2" t="str">
        <f t="shared" ref="H12" ca="1" si="110">IFERROR(INDIRECT("'校內 ("&amp;H$1&amp;")'!$S$15"),"")</f>
        <v/>
      </c>
      <c r="I12" s="60" t="str">
        <f ca="1">IF(H12="","",H12*評估費用試算工具!$I$11)</f>
        <v/>
      </c>
      <c r="J12" s="494"/>
      <c r="K12" s="2" t="str">
        <f t="shared" ref="K12" ca="1" si="111">IFERROR(INDIRECT("'校內 ("&amp;K$1&amp;")'!$S$15"),"")</f>
        <v/>
      </c>
      <c r="L12" s="60" t="str">
        <f ca="1">IF(K12="","",K12*評估費用試算工具!$I$11)</f>
        <v/>
      </c>
      <c r="M12" s="494"/>
      <c r="N12" s="2" t="str">
        <f t="shared" ref="N12" ca="1" si="112">IFERROR(INDIRECT("'校內 ("&amp;N$1&amp;")'!$S$15"),"")</f>
        <v/>
      </c>
      <c r="O12" s="60" t="str">
        <f ca="1">IF(N12="","",N12*評估費用試算工具!$I$11)</f>
        <v/>
      </c>
      <c r="P12" s="494"/>
      <c r="Q12" s="2" t="str">
        <f t="shared" ref="Q12" ca="1" si="113">IFERROR(INDIRECT("'校內 ("&amp;Q$1&amp;")'!$S$15"),"")</f>
        <v/>
      </c>
      <c r="R12" s="60" t="str">
        <f ca="1">IF(Q12="","",Q12*評估費用試算工具!$I$11)</f>
        <v/>
      </c>
      <c r="S12" s="494"/>
      <c r="T12" s="2" t="str">
        <f t="shared" ref="T12" ca="1" si="114">IFERROR(INDIRECT("'校內 ("&amp;T$1&amp;")'!$S$15"),"")</f>
        <v/>
      </c>
      <c r="U12" s="60" t="str">
        <f ca="1">IF(T12="","",T12*評估費用試算工具!$I$11)</f>
        <v/>
      </c>
      <c r="V12" s="494"/>
      <c r="W12" s="2" t="str">
        <f t="shared" ref="W12" ca="1" si="115">IFERROR(INDIRECT("'校內 ("&amp;W$1&amp;")'!$S$15"),"")</f>
        <v/>
      </c>
      <c r="X12" s="60" t="str">
        <f ca="1">IF(W12="","",W12*評估費用試算工具!$I$11)</f>
        <v/>
      </c>
      <c r="Y12" s="494"/>
      <c r="Z12" s="2" t="str">
        <f t="shared" ref="Z12" ca="1" si="116">IFERROR(INDIRECT("'校內 ("&amp;Z$1&amp;")'!$S$15"),"")</f>
        <v/>
      </c>
      <c r="AA12" s="60" t="str">
        <f ca="1">IF(Z12="","",Z12*評估費用試算工具!$I$11)</f>
        <v/>
      </c>
      <c r="AB12" s="494"/>
      <c r="AC12" s="2" t="str">
        <f t="shared" ref="AC12" ca="1" si="117">IFERROR(INDIRECT("'校內 ("&amp;AC$1&amp;")'!$S$15"),"")</f>
        <v/>
      </c>
      <c r="AD12" s="60" t="str">
        <f ca="1">IF(AC12="","",AC12*評估費用試算工具!$I$11)</f>
        <v/>
      </c>
      <c r="AE12" s="494"/>
      <c r="AF12" s="2" t="str">
        <f t="shared" ref="AF12" ca="1" si="118">IFERROR(INDIRECT("'校內 ("&amp;AF$1&amp;")'!$S$15"),"")</f>
        <v/>
      </c>
      <c r="AG12" s="60" t="str">
        <f ca="1">IF(AF12="","",AF12*評估費用試算工具!$I$11)</f>
        <v/>
      </c>
      <c r="AH12" s="494"/>
      <c r="AI12" s="2" t="str">
        <f t="shared" ref="AI12" ca="1" si="119">IFERROR(INDIRECT("'校內 ("&amp;AI$1&amp;")'!$S$15"),"")</f>
        <v/>
      </c>
      <c r="AJ12" s="60" t="str">
        <f ca="1">IF(AI12="","",AI12*評估費用試算工具!$I$11)</f>
        <v/>
      </c>
      <c r="AK12" s="494"/>
      <c r="AL12" s="2" t="str">
        <f t="shared" ref="AL12" ca="1" si="120">IFERROR(INDIRECT("'校內 ("&amp;AL$1&amp;")'!$S$15"),"")</f>
        <v/>
      </c>
      <c r="AM12" s="60" t="str">
        <f ca="1">IF(AL12="","",AL12*評估費用試算工具!$I$11)</f>
        <v/>
      </c>
      <c r="AN12" s="497"/>
    </row>
    <row r="13" spans="1:40" ht="19.7" customHeight="1">
      <c r="A13" s="511"/>
      <c r="B13" s="502"/>
      <c r="C13" s="504" t="s">
        <v>11</v>
      </c>
      <c r="D13" s="505"/>
      <c r="E13" s="2" t="str">
        <f ca="1">IFERROR(INDIRECT("'校內 ("&amp;E$1&amp;")'!$S$16"),"")</f>
        <v/>
      </c>
      <c r="F13" s="60" t="str">
        <f ca="1">IF(E13="","",E13*評估費用試算工具!$I$12)</f>
        <v/>
      </c>
      <c r="G13" s="494"/>
      <c r="H13" s="2" t="str">
        <f t="shared" ref="H13" ca="1" si="121">IFERROR(INDIRECT("'校內 ("&amp;H$1&amp;")'!$S$16"),"")</f>
        <v/>
      </c>
      <c r="I13" s="60" t="str">
        <f ca="1">IF(H13="","",H13*評估費用試算工具!$I$12)</f>
        <v/>
      </c>
      <c r="J13" s="494"/>
      <c r="K13" s="2" t="str">
        <f t="shared" ref="K13" ca="1" si="122">IFERROR(INDIRECT("'校內 ("&amp;K$1&amp;")'!$S$16"),"")</f>
        <v/>
      </c>
      <c r="L13" s="60" t="str">
        <f ca="1">IF(K13="","",K13*評估費用試算工具!$I$12)</f>
        <v/>
      </c>
      <c r="M13" s="494"/>
      <c r="N13" s="2" t="str">
        <f t="shared" ref="N13" ca="1" si="123">IFERROR(INDIRECT("'校內 ("&amp;N$1&amp;")'!$S$16"),"")</f>
        <v/>
      </c>
      <c r="O13" s="60" t="str">
        <f ca="1">IF(N13="","",N13*評估費用試算工具!$I$12)</f>
        <v/>
      </c>
      <c r="P13" s="494"/>
      <c r="Q13" s="2" t="str">
        <f t="shared" ref="Q13" ca="1" si="124">IFERROR(INDIRECT("'校內 ("&amp;Q$1&amp;")'!$S$16"),"")</f>
        <v/>
      </c>
      <c r="R13" s="60" t="str">
        <f ca="1">IF(Q13="","",Q13*評估費用試算工具!$I$12)</f>
        <v/>
      </c>
      <c r="S13" s="494"/>
      <c r="T13" s="2" t="str">
        <f t="shared" ref="T13" ca="1" si="125">IFERROR(INDIRECT("'校內 ("&amp;T$1&amp;")'!$S$16"),"")</f>
        <v/>
      </c>
      <c r="U13" s="60" t="str">
        <f ca="1">IF(T13="","",T13*評估費用試算工具!$I$12)</f>
        <v/>
      </c>
      <c r="V13" s="494"/>
      <c r="W13" s="2" t="str">
        <f t="shared" ref="W13" ca="1" si="126">IFERROR(INDIRECT("'校內 ("&amp;W$1&amp;")'!$S$16"),"")</f>
        <v/>
      </c>
      <c r="X13" s="60" t="str">
        <f ca="1">IF(W13="","",W13*評估費用試算工具!$I$12)</f>
        <v/>
      </c>
      <c r="Y13" s="494"/>
      <c r="Z13" s="2" t="str">
        <f t="shared" ref="Z13" ca="1" si="127">IFERROR(INDIRECT("'校內 ("&amp;Z$1&amp;")'!$S$16"),"")</f>
        <v/>
      </c>
      <c r="AA13" s="60" t="str">
        <f ca="1">IF(Z13="","",Z13*評估費用試算工具!$I$12)</f>
        <v/>
      </c>
      <c r="AB13" s="494"/>
      <c r="AC13" s="2" t="str">
        <f t="shared" ref="AC13" ca="1" si="128">IFERROR(INDIRECT("'校內 ("&amp;AC$1&amp;")'!$S$16"),"")</f>
        <v/>
      </c>
      <c r="AD13" s="60" t="str">
        <f ca="1">IF(AC13="","",AC13*評估費用試算工具!$I$12)</f>
        <v/>
      </c>
      <c r="AE13" s="494"/>
      <c r="AF13" s="2" t="str">
        <f t="shared" ref="AF13" ca="1" si="129">IFERROR(INDIRECT("'校內 ("&amp;AF$1&amp;")'!$S$16"),"")</f>
        <v/>
      </c>
      <c r="AG13" s="60" t="str">
        <f ca="1">IF(AF13="","",AF13*評估費用試算工具!$I$12)</f>
        <v/>
      </c>
      <c r="AH13" s="494"/>
      <c r="AI13" s="2" t="str">
        <f t="shared" ref="AI13" ca="1" si="130">IFERROR(INDIRECT("'校內 ("&amp;AI$1&amp;")'!$S$16"),"")</f>
        <v/>
      </c>
      <c r="AJ13" s="60" t="str">
        <f ca="1">IF(AI13="","",AI13*評估費用試算工具!$I$12)</f>
        <v/>
      </c>
      <c r="AK13" s="494"/>
      <c r="AL13" s="2" t="str">
        <f t="shared" ref="AL13" ca="1" si="131">IFERROR(INDIRECT("'校內 ("&amp;AL$1&amp;")'!$S$16"),"")</f>
        <v/>
      </c>
      <c r="AM13" s="60" t="str">
        <f ca="1">IF(AL13="","",AL13*評估費用試算工具!$I$12)</f>
        <v/>
      </c>
      <c r="AN13" s="497"/>
    </row>
    <row r="14" spans="1:40" ht="19.7" customHeight="1">
      <c r="A14" s="511"/>
      <c r="B14" s="502"/>
      <c r="C14" s="504" t="s">
        <v>70</v>
      </c>
      <c r="D14" s="505"/>
      <c r="E14" s="2" t="str">
        <f ca="1">IFERROR(INDIRECT("'校內 ("&amp;E$1&amp;")'!$S$17"),"")</f>
        <v/>
      </c>
      <c r="F14" s="60" t="str">
        <f ca="1">IF(E14="","",E14*評估費用試算工具!$I$13)</f>
        <v/>
      </c>
      <c r="G14" s="494"/>
      <c r="H14" s="2" t="str">
        <f t="shared" ref="H14" ca="1" si="132">IFERROR(INDIRECT("'校內 ("&amp;H$1&amp;")'!$S$17"),"")</f>
        <v/>
      </c>
      <c r="I14" s="60" t="str">
        <f ca="1">IF(H14="","",H14*評估費用試算工具!$I$13)</f>
        <v/>
      </c>
      <c r="J14" s="494"/>
      <c r="K14" s="2" t="str">
        <f t="shared" ref="K14" ca="1" si="133">IFERROR(INDIRECT("'校內 ("&amp;K$1&amp;")'!$S$17"),"")</f>
        <v/>
      </c>
      <c r="L14" s="60" t="str">
        <f ca="1">IF(K14="","",K14*評估費用試算工具!$I$13)</f>
        <v/>
      </c>
      <c r="M14" s="494"/>
      <c r="N14" s="2" t="str">
        <f t="shared" ref="N14" ca="1" si="134">IFERROR(INDIRECT("'校內 ("&amp;N$1&amp;")'!$S$17"),"")</f>
        <v/>
      </c>
      <c r="O14" s="60" t="str">
        <f ca="1">IF(N14="","",N14*評估費用試算工具!$I$13)</f>
        <v/>
      </c>
      <c r="P14" s="494"/>
      <c r="Q14" s="2" t="str">
        <f t="shared" ref="Q14" ca="1" si="135">IFERROR(INDIRECT("'校內 ("&amp;Q$1&amp;")'!$S$17"),"")</f>
        <v/>
      </c>
      <c r="R14" s="60" t="str">
        <f ca="1">IF(Q14="","",Q14*評估費用試算工具!$I$13)</f>
        <v/>
      </c>
      <c r="S14" s="494"/>
      <c r="T14" s="2" t="str">
        <f t="shared" ref="T14" ca="1" si="136">IFERROR(INDIRECT("'校內 ("&amp;T$1&amp;")'!$S$17"),"")</f>
        <v/>
      </c>
      <c r="U14" s="60" t="str">
        <f ca="1">IF(T14="","",T14*評估費用試算工具!$I$13)</f>
        <v/>
      </c>
      <c r="V14" s="494"/>
      <c r="W14" s="2" t="str">
        <f t="shared" ref="W14" ca="1" si="137">IFERROR(INDIRECT("'校內 ("&amp;W$1&amp;")'!$S$17"),"")</f>
        <v/>
      </c>
      <c r="X14" s="60" t="str">
        <f ca="1">IF(W14="","",W14*評估費用試算工具!$I$13)</f>
        <v/>
      </c>
      <c r="Y14" s="494"/>
      <c r="Z14" s="2" t="str">
        <f t="shared" ref="Z14" ca="1" si="138">IFERROR(INDIRECT("'校內 ("&amp;Z$1&amp;")'!$S$17"),"")</f>
        <v/>
      </c>
      <c r="AA14" s="60" t="str">
        <f ca="1">IF(Z14="","",Z14*評估費用試算工具!$I$13)</f>
        <v/>
      </c>
      <c r="AB14" s="494"/>
      <c r="AC14" s="2" t="str">
        <f t="shared" ref="AC14" ca="1" si="139">IFERROR(INDIRECT("'校內 ("&amp;AC$1&amp;")'!$S$17"),"")</f>
        <v/>
      </c>
      <c r="AD14" s="60" t="str">
        <f ca="1">IF(AC14="","",AC14*評估費用試算工具!$I$13)</f>
        <v/>
      </c>
      <c r="AE14" s="494"/>
      <c r="AF14" s="2" t="str">
        <f t="shared" ref="AF14" ca="1" si="140">IFERROR(INDIRECT("'校內 ("&amp;AF$1&amp;")'!$S$17"),"")</f>
        <v/>
      </c>
      <c r="AG14" s="60" t="str">
        <f ca="1">IF(AF14="","",AF14*評估費用試算工具!$I$13)</f>
        <v/>
      </c>
      <c r="AH14" s="494"/>
      <c r="AI14" s="2" t="str">
        <f t="shared" ref="AI14" ca="1" si="141">IFERROR(INDIRECT("'校內 ("&amp;AI$1&amp;")'!$S$17"),"")</f>
        <v/>
      </c>
      <c r="AJ14" s="60" t="str">
        <f ca="1">IF(AI14="","",AI14*評估費用試算工具!$I$13)</f>
        <v/>
      </c>
      <c r="AK14" s="494"/>
      <c r="AL14" s="2" t="str">
        <f t="shared" ref="AL14" ca="1" si="142">IFERROR(INDIRECT("'校內 ("&amp;AL$1&amp;")'!$S$17"),"")</f>
        <v/>
      </c>
      <c r="AM14" s="60" t="str">
        <f ca="1">IF(AL14="","",AL14*評估費用試算工具!$I$13)</f>
        <v/>
      </c>
      <c r="AN14" s="497"/>
    </row>
    <row r="15" spans="1:40" ht="19.7" customHeight="1">
      <c r="A15" s="511"/>
      <c r="B15" s="502"/>
      <c r="C15" s="504" t="s">
        <v>13</v>
      </c>
      <c r="D15" s="505"/>
      <c r="E15" s="2" t="str">
        <f ca="1">IFERROR(INDIRECT("'校內 ("&amp;E$1&amp;")'!$S$18"),"")</f>
        <v/>
      </c>
      <c r="F15" s="60" t="str">
        <f ca="1">IF(E15="","",E15*評估費用試算工具!$I$14)</f>
        <v/>
      </c>
      <c r="G15" s="494"/>
      <c r="H15" s="2" t="str">
        <f t="shared" ref="H15" ca="1" si="143">IFERROR(INDIRECT("'校內 ("&amp;H$1&amp;")'!$S$18"),"")</f>
        <v/>
      </c>
      <c r="I15" s="60" t="str">
        <f ca="1">IF(H15="","",H15*評估費用試算工具!$I$14)</f>
        <v/>
      </c>
      <c r="J15" s="494"/>
      <c r="K15" s="2" t="str">
        <f t="shared" ref="K15" ca="1" si="144">IFERROR(INDIRECT("'校內 ("&amp;K$1&amp;")'!$S$18"),"")</f>
        <v/>
      </c>
      <c r="L15" s="60" t="str">
        <f ca="1">IF(K15="","",K15*評估費用試算工具!$I$14)</f>
        <v/>
      </c>
      <c r="M15" s="494"/>
      <c r="N15" s="2" t="str">
        <f t="shared" ref="N15" ca="1" si="145">IFERROR(INDIRECT("'校內 ("&amp;N$1&amp;")'!$S$18"),"")</f>
        <v/>
      </c>
      <c r="O15" s="60" t="str">
        <f ca="1">IF(N15="","",N15*評估費用試算工具!$I$14)</f>
        <v/>
      </c>
      <c r="P15" s="494"/>
      <c r="Q15" s="2" t="str">
        <f t="shared" ref="Q15" ca="1" si="146">IFERROR(INDIRECT("'校內 ("&amp;Q$1&amp;")'!$S$18"),"")</f>
        <v/>
      </c>
      <c r="R15" s="60" t="str">
        <f ca="1">IF(Q15="","",Q15*評估費用試算工具!$I$14)</f>
        <v/>
      </c>
      <c r="S15" s="494"/>
      <c r="T15" s="2" t="str">
        <f t="shared" ref="T15" ca="1" si="147">IFERROR(INDIRECT("'校內 ("&amp;T$1&amp;")'!$S$18"),"")</f>
        <v/>
      </c>
      <c r="U15" s="60" t="str">
        <f ca="1">IF(T15="","",T15*評估費用試算工具!$I$14)</f>
        <v/>
      </c>
      <c r="V15" s="494"/>
      <c r="W15" s="2" t="str">
        <f t="shared" ref="W15" ca="1" si="148">IFERROR(INDIRECT("'校內 ("&amp;W$1&amp;")'!$S$18"),"")</f>
        <v/>
      </c>
      <c r="X15" s="60" t="str">
        <f ca="1">IF(W15="","",W15*評估費用試算工具!$I$14)</f>
        <v/>
      </c>
      <c r="Y15" s="494"/>
      <c r="Z15" s="2" t="str">
        <f t="shared" ref="Z15" ca="1" si="149">IFERROR(INDIRECT("'校內 ("&amp;Z$1&amp;")'!$S$18"),"")</f>
        <v/>
      </c>
      <c r="AA15" s="60" t="str">
        <f ca="1">IF(Z15="","",Z15*評估費用試算工具!$I$14)</f>
        <v/>
      </c>
      <c r="AB15" s="494"/>
      <c r="AC15" s="2" t="str">
        <f t="shared" ref="AC15" ca="1" si="150">IFERROR(INDIRECT("'校內 ("&amp;AC$1&amp;")'!$S$18"),"")</f>
        <v/>
      </c>
      <c r="AD15" s="60" t="str">
        <f ca="1">IF(AC15="","",AC15*評估費用試算工具!$I$14)</f>
        <v/>
      </c>
      <c r="AE15" s="494"/>
      <c r="AF15" s="2" t="str">
        <f t="shared" ref="AF15" ca="1" si="151">IFERROR(INDIRECT("'校內 ("&amp;AF$1&amp;")'!$S$18"),"")</f>
        <v/>
      </c>
      <c r="AG15" s="60" t="str">
        <f ca="1">IF(AF15="","",AF15*評估費用試算工具!$I$14)</f>
        <v/>
      </c>
      <c r="AH15" s="494"/>
      <c r="AI15" s="2" t="str">
        <f t="shared" ref="AI15" ca="1" si="152">IFERROR(INDIRECT("'校內 ("&amp;AI$1&amp;")'!$S$18"),"")</f>
        <v/>
      </c>
      <c r="AJ15" s="60" t="str">
        <f ca="1">IF(AI15="","",AI15*評估費用試算工具!$I$14)</f>
        <v/>
      </c>
      <c r="AK15" s="494"/>
      <c r="AL15" s="2" t="str">
        <f t="shared" ref="AL15" ca="1" si="153">IFERROR(INDIRECT("'校內 ("&amp;AL$1&amp;")'!$S$18"),"")</f>
        <v/>
      </c>
      <c r="AM15" s="60" t="str">
        <f ca="1">IF(AL15="","",AL15*評估費用試算工具!$I$14)</f>
        <v/>
      </c>
      <c r="AN15" s="497"/>
    </row>
    <row r="16" spans="1:40" ht="19.7" customHeight="1">
      <c r="A16" s="511"/>
      <c r="B16" s="503"/>
      <c r="C16" s="504" t="s">
        <v>63</v>
      </c>
      <c r="D16" s="505"/>
      <c r="E16" s="2" t="str">
        <f ca="1">IFERROR(INDIRECT("'校內 ("&amp;E$1&amp;")'!$S$19"),"")</f>
        <v/>
      </c>
      <c r="F16" s="60" t="str">
        <f ca="1">IF(E16="","",E16*評估費用試算工具!$I$15)</f>
        <v/>
      </c>
      <c r="G16" s="494"/>
      <c r="H16" s="2" t="str">
        <f t="shared" ref="H16" ca="1" si="154">IFERROR(INDIRECT("'校內 ("&amp;H$1&amp;")'!$S$19"),"")</f>
        <v/>
      </c>
      <c r="I16" s="60" t="str">
        <f ca="1">IF(H16="","",H16*評估費用試算工具!$I$15)</f>
        <v/>
      </c>
      <c r="J16" s="494"/>
      <c r="K16" s="2" t="str">
        <f t="shared" ref="K16" ca="1" si="155">IFERROR(INDIRECT("'校內 ("&amp;K$1&amp;")'!$S$19"),"")</f>
        <v/>
      </c>
      <c r="L16" s="60" t="str">
        <f ca="1">IF(K16="","",K16*評估費用試算工具!$I$15)</f>
        <v/>
      </c>
      <c r="M16" s="494"/>
      <c r="N16" s="2" t="str">
        <f t="shared" ref="N16" ca="1" si="156">IFERROR(INDIRECT("'校內 ("&amp;N$1&amp;")'!$S$19"),"")</f>
        <v/>
      </c>
      <c r="O16" s="60" t="str">
        <f ca="1">IF(N16="","",N16*評估費用試算工具!$I$15)</f>
        <v/>
      </c>
      <c r="P16" s="494"/>
      <c r="Q16" s="2" t="str">
        <f t="shared" ref="Q16" ca="1" si="157">IFERROR(INDIRECT("'校內 ("&amp;Q$1&amp;")'!$S$19"),"")</f>
        <v/>
      </c>
      <c r="R16" s="60" t="str">
        <f ca="1">IF(Q16="","",Q16*評估費用試算工具!$I$15)</f>
        <v/>
      </c>
      <c r="S16" s="494"/>
      <c r="T16" s="2" t="str">
        <f t="shared" ref="T16" ca="1" si="158">IFERROR(INDIRECT("'校內 ("&amp;T$1&amp;")'!$S$19"),"")</f>
        <v/>
      </c>
      <c r="U16" s="60" t="str">
        <f ca="1">IF(T16="","",T16*評估費用試算工具!$I$15)</f>
        <v/>
      </c>
      <c r="V16" s="494"/>
      <c r="W16" s="2" t="str">
        <f t="shared" ref="W16" ca="1" si="159">IFERROR(INDIRECT("'校內 ("&amp;W$1&amp;")'!$S$19"),"")</f>
        <v/>
      </c>
      <c r="X16" s="60" t="str">
        <f ca="1">IF(W16="","",W16*評估費用試算工具!$I$15)</f>
        <v/>
      </c>
      <c r="Y16" s="494"/>
      <c r="Z16" s="2" t="str">
        <f t="shared" ref="Z16" ca="1" si="160">IFERROR(INDIRECT("'校內 ("&amp;Z$1&amp;")'!$S$19"),"")</f>
        <v/>
      </c>
      <c r="AA16" s="60" t="str">
        <f ca="1">IF(Z16="","",Z16*評估費用試算工具!$I$15)</f>
        <v/>
      </c>
      <c r="AB16" s="494"/>
      <c r="AC16" s="2" t="str">
        <f t="shared" ref="AC16" ca="1" si="161">IFERROR(INDIRECT("'校內 ("&amp;AC$1&amp;")'!$S$19"),"")</f>
        <v/>
      </c>
      <c r="AD16" s="60" t="str">
        <f ca="1">IF(AC16="","",AC16*評估費用試算工具!$I$15)</f>
        <v/>
      </c>
      <c r="AE16" s="494"/>
      <c r="AF16" s="2" t="str">
        <f t="shared" ref="AF16" ca="1" si="162">IFERROR(INDIRECT("'校內 ("&amp;AF$1&amp;")'!$S$19"),"")</f>
        <v/>
      </c>
      <c r="AG16" s="60" t="str">
        <f ca="1">IF(AF16="","",AF16*評估費用試算工具!$I$15)</f>
        <v/>
      </c>
      <c r="AH16" s="494"/>
      <c r="AI16" s="2" t="str">
        <f t="shared" ref="AI16" ca="1" si="163">IFERROR(INDIRECT("'校內 ("&amp;AI$1&amp;")'!$S$19"),"")</f>
        <v/>
      </c>
      <c r="AJ16" s="60" t="str">
        <f ca="1">IF(AI16="","",AI16*評估費用試算工具!$I$15)</f>
        <v/>
      </c>
      <c r="AK16" s="494"/>
      <c r="AL16" s="2" t="str">
        <f t="shared" ref="AL16" ca="1" si="164">IFERROR(INDIRECT("'校內 ("&amp;AL$1&amp;")'!$S$19"),"")</f>
        <v/>
      </c>
      <c r="AM16" s="60" t="str">
        <f ca="1">IF(AL16="","",AL16*評估費用試算工具!$I$15)</f>
        <v/>
      </c>
      <c r="AN16" s="497"/>
    </row>
    <row r="17" spans="1:40" ht="19.7" customHeight="1" thickBot="1">
      <c r="A17" s="511"/>
      <c r="B17" s="492" t="s">
        <v>147</v>
      </c>
      <c r="C17" s="493"/>
      <c r="D17" s="493"/>
      <c r="E17" s="116" t="str">
        <f ca="1">IFERROR(INDIRECT("'校內 ("&amp;E$1&amp;")'!$S$20"),"")</f>
        <v/>
      </c>
      <c r="F17" s="479" t="str">
        <f ca="1">IF(E17="","",E17*評估費用試算工具!$I$16)</f>
        <v/>
      </c>
      <c r="G17" s="494"/>
      <c r="H17" s="116" t="str">
        <f t="shared" ref="H17" ca="1" si="165">IFERROR(INDIRECT("'校內 ("&amp;H$1&amp;")'!$S$20"),"")</f>
        <v/>
      </c>
      <c r="I17" s="479" t="str">
        <f ca="1">IF(H17="","",H17*評估費用試算工具!$I$16)</f>
        <v/>
      </c>
      <c r="J17" s="494"/>
      <c r="K17" s="116" t="str">
        <f t="shared" ref="K17" ca="1" si="166">IFERROR(INDIRECT("'校內 ("&amp;K$1&amp;")'!$S$20"),"")</f>
        <v/>
      </c>
      <c r="L17" s="479" t="str">
        <f ca="1">IF(K17="","",K17*評估費用試算工具!$I$16)</f>
        <v/>
      </c>
      <c r="M17" s="494"/>
      <c r="N17" s="116" t="str">
        <f t="shared" ref="N17" ca="1" si="167">IFERROR(INDIRECT("'校內 ("&amp;N$1&amp;")'!$S$20"),"")</f>
        <v/>
      </c>
      <c r="O17" s="479" t="str">
        <f ca="1">IF(N17="","",N17*評估費用試算工具!$I$16)</f>
        <v/>
      </c>
      <c r="P17" s="494"/>
      <c r="Q17" s="116" t="str">
        <f t="shared" ref="Q17" ca="1" si="168">IFERROR(INDIRECT("'校內 ("&amp;Q$1&amp;")'!$S$20"),"")</f>
        <v/>
      </c>
      <c r="R17" s="479" t="str">
        <f ca="1">IF(Q17="","",Q17*評估費用試算工具!$I$16)</f>
        <v/>
      </c>
      <c r="S17" s="494"/>
      <c r="T17" s="116" t="str">
        <f t="shared" ref="T17" ca="1" si="169">IFERROR(INDIRECT("'校內 ("&amp;T$1&amp;")'!$S$20"),"")</f>
        <v/>
      </c>
      <c r="U17" s="479" t="str">
        <f ca="1">IF(T17="","",T17*評估費用試算工具!$I$16)</f>
        <v/>
      </c>
      <c r="V17" s="494"/>
      <c r="W17" s="116" t="str">
        <f t="shared" ref="W17" ca="1" si="170">IFERROR(INDIRECT("'校內 ("&amp;W$1&amp;")'!$S$20"),"")</f>
        <v/>
      </c>
      <c r="X17" s="479" t="str">
        <f ca="1">IF(W17="","",W17*評估費用試算工具!$I$16)</f>
        <v/>
      </c>
      <c r="Y17" s="494"/>
      <c r="Z17" s="116" t="str">
        <f t="shared" ref="Z17" ca="1" si="171">IFERROR(INDIRECT("'校內 ("&amp;Z$1&amp;")'!$S$20"),"")</f>
        <v/>
      </c>
      <c r="AA17" s="479" t="str">
        <f ca="1">IF(Z17="","",Z17*評估費用試算工具!$I$16)</f>
        <v/>
      </c>
      <c r="AB17" s="494"/>
      <c r="AC17" s="116" t="str">
        <f t="shared" ref="AC17" ca="1" si="172">IFERROR(INDIRECT("'校內 ("&amp;AC$1&amp;")'!$S$20"),"")</f>
        <v/>
      </c>
      <c r="AD17" s="479" t="str">
        <f ca="1">IF(AC17="","",AC17*評估費用試算工具!$I$16)</f>
        <v/>
      </c>
      <c r="AE17" s="494"/>
      <c r="AF17" s="116" t="str">
        <f t="shared" ref="AF17" ca="1" si="173">IFERROR(INDIRECT("'校內 ("&amp;AF$1&amp;")'!$S$20"),"")</f>
        <v/>
      </c>
      <c r="AG17" s="479" t="str">
        <f ca="1">IF(AF17="","",AF17*評估費用試算工具!$I$16)</f>
        <v/>
      </c>
      <c r="AH17" s="494"/>
      <c r="AI17" s="116" t="str">
        <f t="shared" ref="AI17" ca="1" si="174">IFERROR(INDIRECT("'校內 ("&amp;AI$1&amp;")'!$S$20"),"")</f>
        <v/>
      </c>
      <c r="AJ17" s="479" t="str">
        <f ca="1">IF(AI17="","",AI17*評估費用試算工具!$I$16)</f>
        <v/>
      </c>
      <c r="AK17" s="494"/>
      <c r="AL17" s="116" t="str">
        <f t="shared" ref="AL17" ca="1" si="175">IFERROR(INDIRECT("'校內 ("&amp;AL$1&amp;")'!$S$20"),"")</f>
        <v/>
      </c>
      <c r="AM17" s="479" t="str">
        <f ca="1">IF(AL17="","",AL17*評估費用試算工具!$I$16)</f>
        <v/>
      </c>
      <c r="AN17" s="497"/>
    </row>
    <row r="18" spans="1:40" ht="22.25" customHeight="1">
      <c r="A18" s="511"/>
      <c r="B18" s="488" t="s">
        <v>39</v>
      </c>
      <c r="C18" s="488"/>
      <c r="D18" s="512"/>
      <c r="E18" s="480" t="str">
        <f ca="1">IF(SUM(G5,F17)=0,"",SUM(G5,F17))</f>
        <v/>
      </c>
      <c r="F18" s="481"/>
      <c r="G18" s="481"/>
      <c r="H18" s="480" t="str">
        <f t="shared" ref="H18" ca="1" si="176">IF(SUM(J5,I17)=0,"",SUM(J5,I17))</f>
        <v/>
      </c>
      <c r="I18" s="481"/>
      <c r="J18" s="481"/>
      <c r="K18" s="480" t="str">
        <f t="shared" ref="K18" ca="1" si="177">IF(SUM(M5,L17)=0,"",SUM(M5,L17))</f>
        <v/>
      </c>
      <c r="L18" s="481"/>
      <c r="M18" s="481"/>
      <c r="N18" s="480" t="str">
        <f t="shared" ref="N18" ca="1" si="178">IF(SUM(P5,O17)=0,"",SUM(P5,O17))</f>
        <v/>
      </c>
      <c r="O18" s="481"/>
      <c r="P18" s="481"/>
      <c r="Q18" s="480" t="str">
        <f t="shared" ref="Q18" ca="1" si="179">IF(SUM(S5,R17)=0,"",SUM(S5,R17))</f>
        <v/>
      </c>
      <c r="R18" s="481"/>
      <c r="S18" s="481"/>
      <c r="T18" s="480" t="str">
        <f t="shared" ref="T18" ca="1" si="180">IF(SUM(V5,U17)=0,"",SUM(V5,U17))</f>
        <v/>
      </c>
      <c r="U18" s="481"/>
      <c r="V18" s="481"/>
      <c r="W18" s="480" t="str">
        <f t="shared" ref="W18" ca="1" si="181">IF(SUM(Y5,X17)=0,"",SUM(Y5,X17))</f>
        <v/>
      </c>
      <c r="X18" s="481"/>
      <c r="Y18" s="481"/>
      <c r="Z18" s="480" t="str">
        <f t="shared" ref="Z18" ca="1" si="182">IF(SUM(AB5,AA17)=0,"",SUM(AB5,AA17))</f>
        <v/>
      </c>
      <c r="AA18" s="481"/>
      <c r="AB18" s="481"/>
      <c r="AC18" s="480" t="str">
        <f t="shared" ref="AC18" ca="1" si="183">IF(SUM(AE5,AD17)=0,"",SUM(AE5,AD17))</f>
        <v/>
      </c>
      <c r="AD18" s="481"/>
      <c r="AE18" s="481"/>
      <c r="AF18" s="480" t="str">
        <f t="shared" ref="AF18" ca="1" si="184">IF(SUM(AH5,AG17)=0,"",SUM(AH5,AG17))</f>
        <v/>
      </c>
      <c r="AG18" s="481"/>
      <c r="AH18" s="481"/>
      <c r="AI18" s="480" t="str">
        <f t="shared" ref="AI18" ca="1" si="185">IF(SUM(AK5,AJ17)=0,"",SUM(AK5,AJ17))</f>
        <v/>
      </c>
      <c r="AJ18" s="481"/>
      <c r="AK18" s="481"/>
      <c r="AL18" s="480" t="str">
        <f t="shared" ref="AL18" ca="1" si="186">IF(SUM(AN5,AM17)=0,"",SUM(AN5,AM17))</f>
        <v/>
      </c>
      <c r="AM18" s="481"/>
      <c r="AN18" s="481"/>
    </row>
    <row r="19" spans="1:40" ht="26.85" customHeight="1"/>
    <row r="20" spans="1:40" s="51" customFormat="1" ht="19.7" customHeight="1">
      <c r="A20" s="482" t="s">
        <v>91</v>
      </c>
      <c r="B20" s="483" t="s">
        <v>40</v>
      </c>
      <c r="C20" s="483"/>
      <c r="D20" s="483"/>
      <c r="E20" s="506" t="str">
        <f ca="1">支援魏氏!P2</f>
        <v/>
      </c>
      <c r="F20" s="506"/>
      <c r="G20" s="506"/>
      <c r="H20" s="506" t="str">
        <f ca="1">支援魏氏!S2</f>
        <v/>
      </c>
      <c r="I20" s="506"/>
      <c r="J20" s="506"/>
      <c r="K20" s="506" t="str">
        <f ca="1">支援魏氏!V2</f>
        <v/>
      </c>
      <c r="L20" s="506"/>
      <c r="M20" s="506"/>
      <c r="N20" s="506" t="str">
        <f ca="1">支援魏氏!Y2</f>
        <v/>
      </c>
      <c r="O20" s="506"/>
      <c r="P20" s="506"/>
      <c r="Q20" s="506" t="str">
        <f ca="1">支援魏氏!AB2</f>
        <v/>
      </c>
      <c r="R20" s="506"/>
      <c r="S20" s="506"/>
      <c r="T20" s="506" t="str">
        <f ca="1">支援魏氏!AE2</f>
        <v/>
      </c>
      <c r="U20" s="506"/>
      <c r="V20" s="506"/>
      <c r="W20" s="506" t="str">
        <f ca="1">支援魏氏!AH2</f>
        <v/>
      </c>
      <c r="X20" s="506"/>
      <c r="Y20" s="506"/>
      <c r="Z20" s="506" t="str">
        <f ca="1">支援魏氏!AK2</f>
        <v/>
      </c>
      <c r="AA20" s="506"/>
      <c r="AB20" s="506"/>
      <c r="AC20" s="506" t="str">
        <f ca="1">支援魏氏!AN2</f>
        <v/>
      </c>
      <c r="AD20" s="506"/>
      <c r="AE20" s="506"/>
      <c r="AF20" s="506" t="str">
        <f ca="1">支援魏氏!AQ2</f>
        <v/>
      </c>
      <c r="AG20" s="506"/>
      <c r="AH20" s="506"/>
      <c r="AJ20" s="65"/>
      <c r="AM20" s="65"/>
    </row>
    <row r="21" spans="1:40" s="51" customFormat="1" ht="19.7" customHeight="1">
      <c r="A21" s="482"/>
      <c r="B21" s="483" t="s">
        <v>31</v>
      </c>
      <c r="C21" s="483"/>
      <c r="D21" s="483"/>
      <c r="E21" s="506" t="str">
        <f ca="1">支援魏氏!P3</f>
        <v/>
      </c>
      <c r="F21" s="506"/>
      <c r="G21" s="506"/>
      <c r="H21" s="472" t="str">
        <f ca="1">支援魏氏!S3</f>
        <v/>
      </c>
      <c r="I21" s="473"/>
      <c r="J21" s="474"/>
      <c r="K21" s="472" t="str">
        <f ca="1">支援魏氏!V3</f>
        <v/>
      </c>
      <c r="L21" s="473"/>
      <c r="M21" s="474"/>
      <c r="N21" s="472" t="str">
        <f ca="1">支援魏氏!Y3</f>
        <v/>
      </c>
      <c r="O21" s="473"/>
      <c r="P21" s="474"/>
      <c r="Q21" s="472" t="str">
        <f ca="1">支援魏氏!AB3</f>
        <v/>
      </c>
      <c r="R21" s="473"/>
      <c r="S21" s="474"/>
      <c r="T21" s="472" t="str">
        <f ca="1">支援魏氏!AE3</f>
        <v/>
      </c>
      <c r="U21" s="473"/>
      <c r="V21" s="474"/>
      <c r="W21" s="472" t="str">
        <f ca="1">支援魏氏!AH3</f>
        <v/>
      </c>
      <c r="X21" s="473"/>
      <c r="Y21" s="474"/>
      <c r="Z21" s="472" t="str">
        <f ca="1">支援魏氏!AK3</f>
        <v/>
      </c>
      <c r="AA21" s="473"/>
      <c r="AB21" s="474"/>
      <c r="AC21" s="472" t="str">
        <f ca="1">支援魏氏!AN3</f>
        <v/>
      </c>
      <c r="AD21" s="473"/>
      <c r="AE21" s="474"/>
      <c r="AF21" s="472" t="str">
        <f ca="1">支援魏氏!AQ3</f>
        <v/>
      </c>
      <c r="AG21" s="473"/>
      <c r="AH21" s="474"/>
      <c r="AJ21" s="65"/>
      <c r="AM21" s="65"/>
    </row>
    <row r="22" spans="1:40" s="51" customFormat="1" ht="19.7" customHeight="1" thickBot="1">
      <c r="A22" s="482"/>
      <c r="B22" s="483" t="s">
        <v>132</v>
      </c>
      <c r="C22" s="483"/>
      <c r="D22" s="483"/>
      <c r="E22" s="475" t="str">
        <f ca="1">支援魏氏!P4</f>
        <v/>
      </c>
      <c r="F22" s="476"/>
      <c r="G22" s="477"/>
      <c r="H22" s="475" t="str">
        <f ca="1">支援魏氏!S4</f>
        <v/>
      </c>
      <c r="I22" s="476"/>
      <c r="J22" s="477"/>
      <c r="K22" s="475" t="str">
        <f ca="1">支援魏氏!V4</f>
        <v/>
      </c>
      <c r="L22" s="476"/>
      <c r="M22" s="477"/>
      <c r="N22" s="475" t="str">
        <f ca="1">支援魏氏!Y4</f>
        <v/>
      </c>
      <c r="O22" s="476"/>
      <c r="P22" s="477"/>
      <c r="Q22" s="475" t="str">
        <f ca="1">支援魏氏!AB4</f>
        <v/>
      </c>
      <c r="R22" s="476"/>
      <c r="S22" s="477"/>
      <c r="T22" s="475" t="str">
        <f ca="1">支援魏氏!AE4</f>
        <v/>
      </c>
      <c r="U22" s="476"/>
      <c r="V22" s="477"/>
      <c r="W22" s="475" t="str">
        <f ca="1">支援魏氏!AH4</f>
        <v/>
      </c>
      <c r="X22" s="476"/>
      <c r="Y22" s="477"/>
      <c r="Z22" s="475" t="str">
        <f ca="1">支援魏氏!AK4</f>
        <v/>
      </c>
      <c r="AA22" s="476"/>
      <c r="AB22" s="477"/>
      <c r="AC22" s="475" t="str">
        <f ca="1">支援魏氏!AN4</f>
        <v/>
      </c>
      <c r="AD22" s="476"/>
      <c r="AE22" s="477"/>
      <c r="AF22" s="475" t="str">
        <f ca="1">支援魏氏!AQ4</f>
        <v/>
      </c>
      <c r="AG22" s="476"/>
      <c r="AH22" s="477"/>
      <c r="AJ22" s="65"/>
      <c r="AM22" s="65"/>
    </row>
    <row r="23" spans="1:40" ht="19.7" customHeight="1">
      <c r="A23" s="482"/>
      <c r="B23" s="484" t="s">
        <v>155</v>
      </c>
      <c r="C23" s="485"/>
      <c r="D23" s="485"/>
      <c r="E23" s="31" t="str">
        <f>支援魏氏!P6</f>
        <v>人數</v>
      </c>
      <c r="F23" s="62" t="str">
        <f>支援魏氏!Q6</f>
        <v>小計(元)</v>
      </c>
      <c r="G23" s="30" t="str">
        <f>支援魏氏!R6</f>
        <v>合計(元)</v>
      </c>
      <c r="H23" s="31" t="str">
        <f>支援魏氏!S6</f>
        <v>人數</v>
      </c>
      <c r="I23" s="62" t="str">
        <f>支援魏氏!T6</f>
        <v>小計(元)</v>
      </c>
      <c r="J23" s="30" t="str">
        <f>支援魏氏!U6</f>
        <v>合計(元)</v>
      </c>
      <c r="K23" s="31" t="str">
        <f>支援魏氏!V6</f>
        <v>人數</v>
      </c>
      <c r="L23" s="62" t="str">
        <f>支援魏氏!W6</f>
        <v>小計(元)</v>
      </c>
      <c r="M23" s="30" t="str">
        <f>支援魏氏!X6</f>
        <v>合計(元)</v>
      </c>
      <c r="N23" s="31" t="str">
        <f>支援魏氏!Y6</f>
        <v>人數</v>
      </c>
      <c r="O23" s="62" t="str">
        <f>支援魏氏!Z6</f>
        <v>小計(元)</v>
      </c>
      <c r="P23" s="30" t="str">
        <f>支援魏氏!AA6</f>
        <v>合計(元)</v>
      </c>
      <c r="Q23" s="31" t="str">
        <f>支援魏氏!AB6</f>
        <v>人數</v>
      </c>
      <c r="R23" s="62" t="str">
        <f>支援魏氏!AC6</f>
        <v>小計(元)</v>
      </c>
      <c r="S23" s="30" t="str">
        <f>支援魏氏!AD6</f>
        <v>合計(元)</v>
      </c>
      <c r="T23" s="31" t="str">
        <f>支援魏氏!AE6</f>
        <v>人數</v>
      </c>
      <c r="U23" s="62" t="str">
        <f>支援魏氏!AF6</f>
        <v>小計(元)</v>
      </c>
      <c r="V23" s="30" t="str">
        <f>支援魏氏!AG6</f>
        <v>合計(元)</v>
      </c>
      <c r="W23" s="31" t="str">
        <f>支援魏氏!AH6</f>
        <v>人數</v>
      </c>
      <c r="X23" s="62" t="str">
        <f>支援魏氏!AI6</f>
        <v>小計(元)</v>
      </c>
      <c r="Y23" s="30" t="str">
        <f>支援魏氏!AJ6</f>
        <v>合計(元)</v>
      </c>
      <c r="Z23" s="31" t="str">
        <f>支援魏氏!AK6</f>
        <v>人數</v>
      </c>
      <c r="AA23" s="62" t="str">
        <f>支援魏氏!AL6</f>
        <v>小計(元)</v>
      </c>
      <c r="AB23" s="30" t="str">
        <f>支援魏氏!AM6</f>
        <v>合計(元)</v>
      </c>
      <c r="AC23" s="31" t="str">
        <f>支援魏氏!AN6</f>
        <v>人數</v>
      </c>
      <c r="AD23" s="62" t="str">
        <f>支援魏氏!AO6</f>
        <v>小計(元)</v>
      </c>
      <c r="AE23" s="30" t="str">
        <f>支援魏氏!AP6</f>
        <v>合計(元)</v>
      </c>
      <c r="AF23" s="31" t="str">
        <f>支援魏氏!AQ6</f>
        <v>人數</v>
      </c>
      <c r="AG23" s="62" t="str">
        <f>支援魏氏!AR6</f>
        <v>小計(元)</v>
      </c>
      <c r="AH23" s="30" t="str">
        <f>支援魏氏!AS6</f>
        <v>合計(元)</v>
      </c>
    </row>
    <row r="24" spans="1:40" s="51" customFormat="1" ht="19.7" customHeight="1">
      <c r="A24" s="482"/>
      <c r="B24" s="486" t="s">
        <v>3</v>
      </c>
      <c r="C24" s="486"/>
      <c r="D24" s="94" t="s">
        <v>4</v>
      </c>
      <c r="E24" s="56" t="str">
        <f ca="1">支援魏氏!P7</f>
        <v/>
      </c>
      <c r="F24" s="58" t="str">
        <f ca="1">支援魏氏!Q7</f>
        <v/>
      </c>
      <c r="G24" s="513" t="str">
        <f ca="1">支援魏氏!R7</f>
        <v/>
      </c>
      <c r="H24" s="56" t="str">
        <f ca="1">支援魏氏!S7</f>
        <v/>
      </c>
      <c r="I24" s="58" t="str">
        <f ca="1">支援魏氏!T7</f>
        <v/>
      </c>
      <c r="J24" s="513" t="str">
        <f ca="1">支援魏氏!U7</f>
        <v/>
      </c>
      <c r="K24" s="56" t="str">
        <f ca="1">支援魏氏!V7</f>
        <v/>
      </c>
      <c r="L24" s="58" t="str">
        <f ca="1">支援魏氏!W7</f>
        <v/>
      </c>
      <c r="M24" s="513" t="str">
        <f ca="1">支援魏氏!X7</f>
        <v/>
      </c>
      <c r="N24" s="56" t="str">
        <f ca="1">支援魏氏!Y7</f>
        <v/>
      </c>
      <c r="O24" s="58" t="str">
        <f ca="1">支援魏氏!Z7</f>
        <v/>
      </c>
      <c r="P24" s="513" t="str">
        <f ca="1">支援魏氏!AA7</f>
        <v/>
      </c>
      <c r="Q24" s="56" t="str">
        <f ca="1">支援魏氏!AB7</f>
        <v/>
      </c>
      <c r="R24" s="58" t="str">
        <f ca="1">支援魏氏!AC7</f>
        <v/>
      </c>
      <c r="S24" s="513" t="str">
        <f ca="1">支援魏氏!AD7</f>
        <v/>
      </c>
      <c r="T24" s="56" t="str">
        <f ca="1">支援魏氏!AE7</f>
        <v/>
      </c>
      <c r="U24" s="58" t="str">
        <f ca="1">支援魏氏!AF7</f>
        <v/>
      </c>
      <c r="V24" s="513" t="str">
        <f ca="1">支援魏氏!AG7</f>
        <v/>
      </c>
      <c r="W24" s="56" t="str">
        <f ca="1">支援魏氏!AH7</f>
        <v/>
      </c>
      <c r="X24" s="58" t="str">
        <f ca="1">支援魏氏!AI7</f>
        <v/>
      </c>
      <c r="Y24" s="513" t="str">
        <f ca="1">支援魏氏!AJ7</f>
        <v/>
      </c>
      <c r="Z24" s="56" t="str">
        <f ca="1">支援魏氏!AK7</f>
        <v/>
      </c>
      <c r="AA24" s="58" t="str">
        <f ca="1">支援魏氏!AL7</f>
        <v/>
      </c>
      <c r="AB24" s="513" t="str">
        <f ca="1">支援魏氏!AM7</f>
        <v/>
      </c>
      <c r="AC24" s="56" t="str">
        <f ca="1">支援魏氏!AN7</f>
        <v/>
      </c>
      <c r="AD24" s="58" t="str">
        <f ca="1">支援魏氏!AO7</f>
        <v/>
      </c>
      <c r="AE24" s="513" t="str">
        <f ca="1">支援魏氏!AP7</f>
        <v/>
      </c>
      <c r="AF24" s="56" t="str">
        <f ca="1">支援魏氏!AQ7</f>
        <v/>
      </c>
      <c r="AG24" s="58" t="str">
        <f ca="1">支援魏氏!AR7</f>
        <v/>
      </c>
      <c r="AH24" s="513" t="str">
        <f ca="1">支援魏氏!AS7</f>
        <v/>
      </c>
      <c r="AJ24" s="65"/>
      <c r="AM24" s="65"/>
    </row>
    <row r="25" spans="1:40" s="51" customFormat="1" ht="19.7" customHeight="1">
      <c r="A25" s="482"/>
      <c r="B25" s="486"/>
      <c r="C25" s="486"/>
      <c r="D25" s="94" t="s">
        <v>5</v>
      </c>
      <c r="E25" s="56" t="str">
        <f ca="1">支援魏氏!P9</f>
        <v/>
      </c>
      <c r="F25" s="58" t="str">
        <f ca="1">支援魏氏!Q9</f>
        <v/>
      </c>
      <c r="G25" s="514"/>
      <c r="H25" s="56" t="str">
        <f ca="1">支援魏氏!S9</f>
        <v/>
      </c>
      <c r="I25" s="58" t="str">
        <f ca="1">支援魏氏!T9</f>
        <v/>
      </c>
      <c r="J25" s="514"/>
      <c r="K25" s="56" t="str">
        <f ca="1">支援魏氏!V9</f>
        <v/>
      </c>
      <c r="L25" s="58" t="str">
        <f ca="1">支援魏氏!W9</f>
        <v/>
      </c>
      <c r="M25" s="514"/>
      <c r="N25" s="56" t="str">
        <f ca="1">支援魏氏!Y9</f>
        <v/>
      </c>
      <c r="O25" s="58" t="str">
        <f ca="1">支援魏氏!Z9</f>
        <v/>
      </c>
      <c r="P25" s="514"/>
      <c r="Q25" s="56" t="str">
        <f ca="1">支援魏氏!AB9</f>
        <v/>
      </c>
      <c r="R25" s="58" t="str">
        <f ca="1">支援魏氏!AC9</f>
        <v/>
      </c>
      <c r="S25" s="514"/>
      <c r="T25" s="56" t="str">
        <f ca="1">支援魏氏!AE9</f>
        <v/>
      </c>
      <c r="U25" s="58" t="str">
        <f ca="1">支援魏氏!AF9</f>
        <v/>
      </c>
      <c r="V25" s="514"/>
      <c r="W25" s="56" t="str">
        <f ca="1">支援魏氏!AH9</f>
        <v/>
      </c>
      <c r="X25" s="58" t="str">
        <f ca="1">支援魏氏!AI9</f>
        <v/>
      </c>
      <c r="Y25" s="514"/>
      <c r="Z25" s="56" t="str">
        <f ca="1">支援魏氏!AK9</f>
        <v/>
      </c>
      <c r="AA25" s="58" t="str">
        <f ca="1">支援魏氏!AL9</f>
        <v/>
      </c>
      <c r="AB25" s="514"/>
      <c r="AC25" s="56" t="str">
        <f ca="1">支援魏氏!AN9</f>
        <v/>
      </c>
      <c r="AD25" s="58" t="str">
        <f ca="1">支援魏氏!AO9</f>
        <v/>
      </c>
      <c r="AE25" s="514"/>
      <c r="AF25" s="56" t="str">
        <f ca="1">支援魏氏!AQ9</f>
        <v/>
      </c>
      <c r="AG25" s="58" t="str">
        <f ca="1">支援魏氏!AR9</f>
        <v/>
      </c>
      <c r="AH25" s="514"/>
      <c r="AJ25" s="65"/>
      <c r="AM25" s="65"/>
    </row>
    <row r="26" spans="1:40" s="51" customFormat="1" ht="19.7" customHeight="1">
      <c r="A26" s="482"/>
      <c r="B26" s="486" t="s">
        <v>147</v>
      </c>
      <c r="C26" s="486"/>
      <c r="D26" s="487"/>
      <c r="E26" s="57" t="str">
        <f ca="1">支援魏氏!P11</f>
        <v/>
      </c>
      <c r="F26" s="479" t="str">
        <f ca="1">支援魏氏!Q11</f>
        <v/>
      </c>
      <c r="G26" s="478"/>
      <c r="H26" s="57" t="str">
        <f ca="1">支援魏氏!S11</f>
        <v/>
      </c>
      <c r="I26" s="479" t="str">
        <f ca="1">支援魏氏!T11</f>
        <v/>
      </c>
      <c r="J26" s="478"/>
      <c r="K26" s="57" t="str">
        <f ca="1">支援魏氏!V11</f>
        <v/>
      </c>
      <c r="L26" s="479" t="str">
        <f ca="1">支援魏氏!W11</f>
        <v/>
      </c>
      <c r="M26" s="478"/>
      <c r="N26" s="57" t="str">
        <f ca="1">支援魏氏!Y11</f>
        <v/>
      </c>
      <c r="O26" s="479" t="str">
        <f ca="1">支援魏氏!Z11</f>
        <v/>
      </c>
      <c r="P26" s="478"/>
      <c r="Q26" s="57" t="str">
        <f ca="1">支援魏氏!AB11</f>
        <v/>
      </c>
      <c r="R26" s="479" t="str">
        <f ca="1">支援魏氏!AC11</f>
        <v/>
      </c>
      <c r="S26" s="478"/>
      <c r="T26" s="57" t="str">
        <f ca="1">支援魏氏!AE11</f>
        <v/>
      </c>
      <c r="U26" s="479" t="str">
        <f ca="1">支援魏氏!AF11</f>
        <v/>
      </c>
      <c r="V26" s="478"/>
      <c r="W26" s="57" t="str">
        <f ca="1">支援魏氏!AH11</f>
        <v/>
      </c>
      <c r="X26" s="479" t="str">
        <f ca="1">支援魏氏!AI11</f>
        <v/>
      </c>
      <c r="Y26" s="478"/>
      <c r="Z26" s="57" t="str">
        <f ca="1">支援魏氏!AK11</f>
        <v/>
      </c>
      <c r="AA26" s="479" t="str">
        <f ca="1">支援魏氏!AL11</f>
        <v/>
      </c>
      <c r="AB26" s="478"/>
      <c r="AC26" s="57" t="str">
        <f ca="1">支援魏氏!AN11</f>
        <v/>
      </c>
      <c r="AD26" s="479" t="str">
        <f ca="1">支援魏氏!AO11</f>
        <v/>
      </c>
      <c r="AE26" s="478"/>
      <c r="AF26" s="57" t="str">
        <f ca="1">支援魏氏!AQ11</f>
        <v/>
      </c>
      <c r="AG26" s="479" t="str">
        <f ca="1">支援魏氏!AR11</f>
        <v/>
      </c>
      <c r="AH26" s="478"/>
      <c r="AJ26" s="65"/>
      <c r="AM26" s="65"/>
    </row>
    <row r="27" spans="1:40" s="51" customFormat="1" ht="19.7" customHeight="1">
      <c r="A27" s="482"/>
      <c r="B27" s="525" t="s">
        <v>119</v>
      </c>
      <c r="C27" s="525"/>
      <c r="D27" s="526"/>
      <c r="E27" s="527" t="str">
        <f>IF(支援魏氏!P16=0,"",支援魏氏!P16)</f>
        <v/>
      </c>
      <c r="F27" s="515" t="str">
        <f>支援魏氏!Q16</f>
        <v/>
      </c>
      <c r="G27" s="513"/>
      <c r="H27" s="527" t="str">
        <f>IF(支援魏氏!S16=0,"",支援魏氏!S16)</f>
        <v/>
      </c>
      <c r="I27" s="515" t="str">
        <f>支援魏氏!T16</f>
        <v/>
      </c>
      <c r="J27" s="513"/>
      <c r="K27" s="527" t="str">
        <f>IF(支援魏氏!V16=0,"",支援魏氏!V16)</f>
        <v/>
      </c>
      <c r="L27" s="515" t="str">
        <f>支援魏氏!W16</f>
        <v/>
      </c>
      <c r="M27" s="513"/>
      <c r="N27" s="527" t="str">
        <f>IF(支援魏氏!Y16=0,"",支援魏氏!Y16)</f>
        <v/>
      </c>
      <c r="O27" s="515" t="str">
        <f>支援魏氏!Z16</f>
        <v/>
      </c>
      <c r="P27" s="513"/>
      <c r="Q27" s="527" t="str">
        <f>IF(支援魏氏!AB16=0,"",支援魏氏!AB16)</f>
        <v/>
      </c>
      <c r="R27" s="515" t="str">
        <f>支援魏氏!AC16</f>
        <v/>
      </c>
      <c r="S27" s="513"/>
      <c r="T27" s="527" t="str">
        <f>IF(支援魏氏!AE16=0,"",支援魏氏!AE16)</f>
        <v/>
      </c>
      <c r="U27" s="515" t="str">
        <f>支援魏氏!AF16</f>
        <v/>
      </c>
      <c r="V27" s="513"/>
      <c r="W27" s="527" t="str">
        <f>IF(支援魏氏!AH16=0,"",支援魏氏!AH16)</f>
        <v/>
      </c>
      <c r="X27" s="515" t="str">
        <f>支援魏氏!AI16</f>
        <v/>
      </c>
      <c r="Y27" s="513"/>
      <c r="Z27" s="527" t="str">
        <f>IF(支援魏氏!AK16=0,"",支援魏氏!AK16)</f>
        <v/>
      </c>
      <c r="AA27" s="515" t="str">
        <f>支援魏氏!AL16</f>
        <v/>
      </c>
      <c r="AB27" s="513"/>
      <c r="AC27" s="527" t="str">
        <f>IF(支援魏氏!AN16=0,"",支援魏氏!AN16)</f>
        <v/>
      </c>
      <c r="AD27" s="515" t="str">
        <f>支援魏氏!AO16</f>
        <v/>
      </c>
      <c r="AE27" s="513"/>
      <c r="AF27" s="527" t="str">
        <f>IF(支援魏氏!AQ16=0,"",支援魏氏!AQ16)</f>
        <v/>
      </c>
      <c r="AG27" s="515" t="str">
        <f>支援魏氏!AR16</f>
        <v/>
      </c>
      <c r="AH27" s="513"/>
      <c r="AJ27" s="65"/>
      <c r="AM27" s="65"/>
    </row>
    <row r="28" spans="1:40" s="51" customFormat="1" ht="19.7" customHeight="1" thickBot="1">
      <c r="A28" s="482"/>
      <c r="B28" s="486" t="s">
        <v>15</v>
      </c>
      <c r="C28" s="486"/>
      <c r="D28" s="487"/>
      <c r="E28" s="528"/>
      <c r="F28" s="515" t="str">
        <f>支援魏氏!Q18</f>
        <v/>
      </c>
      <c r="G28" s="513"/>
      <c r="H28" s="528"/>
      <c r="I28" s="515" t="str">
        <f>支援魏氏!T18</f>
        <v/>
      </c>
      <c r="J28" s="513"/>
      <c r="K28" s="528"/>
      <c r="L28" s="515" t="str">
        <f>支援魏氏!W18</f>
        <v/>
      </c>
      <c r="M28" s="513"/>
      <c r="N28" s="528"/>
      <c r="O28" s="515" t="str">
        <f>支援魏氏!Z18</f>
        <v/>
      </c>
      <c r="P28" s="513"/>
      <c r="Q28" s="528"/>
      <c r="R28" s="515" t="str">
        <f>支援魏氏!AC18</f>
        <v/>
      </c>
      <c r="S28" s="513"/>
      <c r="T28" s="528"/>
      <c r="U28" s="515" t="str">
        <f>支援魏氏!AF18</f>
        <v/>
      </c>
      <c r="V28" s="513"/>
      <c r="W28" s="528"/>
      <c r="X28" s="515" t="str">
        <f>支援魏氏!AI18</f>
        <v/>
      </c>
      <c r="Y28" s="513"/>
      <c r="Z28" s="528"/>
      <c r="AA28" s="515" t="str">
        <f>支援魏氏!AL18</f>
        <v/>
      </c>
      <c r="AB28" s="513"/>
      <c r="AC28" s="528"/>
      <c r="AD28" s="515" t="str">
        <f>支援魏氏!AO18</f>
        <v/>
      </c>
      <c r="AE28" s="513"/>
      <c r="AF28" s="528"/>
      <c r="AG28" s="515" t="str">
        <f>支援魏氏!AR18</f>
        <v/>
      </c>
      <c r="AH28" s="513"/>
      <c r="AJ28" s="65"/>
      <c r="AM28" s="65"/>
    </row>
    <row r="29" spans="1:40" s="51" customFormat="1" ht="19.7" customHeight="1">
      <c r="A29" s="482"/>
      <c r="B29" s="488" t="s">
        <v>83</v>
      </c>
      <c r="C29" s="488"/>
      <c r="D29" s="488"/>
      <c r="E29" s="516" t="str">
        <f ca="1">支援魏氏!P20</f>
        <v/>
      </c>
      <c r="F29" s="481"/>
      <c r="G29" s="481"/>
      <c r="H29" s="480" t="str">
        <f ca="1">支援魏氏!S20</f>
        <v/>
      </c>
      <c r="I29" s="481"/>
      <c r="J29" s="481"/>
      <c r="K29" s="480" t="str">
        <f ca="1">支援魏氏!V20</f>
        <v/>
      </c>
      <c r="L29" s="481"/>
      <c r="M29" s="481"/>
      <c r="N29" s="480" t="str">
        <f ca="1">支援魏氏!Y20</f>
        <v/>
      </c>
      <c r="O29" s="481"/>
      <c r="P29" s="481"/>
      <c r="Q29" s="480" t="str">
        <f ca="1">支援魏氏!AB20</f>
        <v/>
      </c>
      <c r="R29" s="481"/>
      <c r="S29" s="481"/>
      <c r="T29" s="480" t="str">
        <f ca="1">支援魏氏!AE20</f>
        <v/>
      </c>
      <c r="U29" s="481"/>
      <c r="V29" s="481"/>
      <c r="W29" s="480" t="str">
        <f ca="1">支援魏氏!AH20</f>
        <v/>
      </c>
      <c r="X29" s="481"/>
      <c r="Y29" s="481"/>
      <c r="Z29" s="480" t="str">
        <f ca="1">支援魏氏!AK20</f>
        <v/>
      </c>
      <c r="AA29" s="481"/>
      <c r="AB29" s="481"/>
      <c r="AC29" s="480" t="str">
        <f ca="1">支援魏氏!AN20</f>
        <v/>
      </c>
      <c r="AD29" s="481"/>
      <c r="AE29" s="481"/>
      <c r="AF29" s="480" t="str">
        <f ca="1">支援魏氏!AQ20</f>
        <v/>
      </c>
      <c r="AG29" s="481"/>
      <c r="AH29" s="481"/>
      <c r="AJ29" s="65"/>
      <c r="AM29" s="65"/>
    </row>
    <row r="30" spans="1:40" ht="26.85" customHeight="1"/>
    <row r="31" spans="1:40" s="51" customFormat="1" ht="17" customHeight="1">
      <c r="A31" s="511" t="s">
        <v>92</v>
      </c>
      <c r="B31" s="498" t="s">
        <v>40</v>
      </c>
      <c r="C31" s="499"/>
      <c r="D31" s="500"/>
      <c r="E31" s="506" t="str">
        <f ca="1">特殊原因!S2</f>
        <v/>
      </c>
      <c r="F31" s="506"/>
      <c r="G31" s="506"/>
      <c r="H31" s="506" t="str">
        <f ca="1">特殊原因!V2</f>
        <v/>
      </c>
      <c r="I31" s="506"/>
      <c r="J31" s="506"/>
      <c r="K31" s="506" t="str">
        <f ca="1">特殊原因!Y2</f>
        <v/>
      </c>
      <c r="L31" s="506"/>
      <c r="M31" s="506"/>
      <c r="N31" s="506" t="str">
        <f ca="1">特殊原因!AB2</f>
        <v/>
      </c>
      <c r="O31" s="506"/>
      <c r="P31" s="506"/>
      <c r="Q31" s="506" t="str">
        <f ca="1">特殊原因!AE2</f>
        <v/>
      </c>
      <c r="R31" s="506"/>
      <c r="S31" s="506"/>
      <c r="T31" s="506" t="str">
        <f ca="1">特殊原因!AH2</f>
        <v/>
      </c>
      <c r="U31" s="506"/>
      <c r="V31" s="506"/>
      <c r="W31" s="506" t="str">
        <f ca="1">特殊原因!AK2</f>
        <v/>
      </c>
      <c r="X31" s="506"/>
      <c r="Y31" s="506"/>
      <c r="Z31" s="506" t="str">
        <f ca="1">特殊原因!AN2</f>
        <v/>
      </c>
      <c r="AA31" s="506"/>
      <c r="AB31" s="506"/>
      <c r="AC31" s="506" t="str">
        <f ca="1">特殊原因!AQ2</f>
        <v/>
      </c>
      <c r="AD31" s="506"/>
      <c r="AE31" s="506"/>
      <c r="AF31" s="506" t="str">
        <f ca="1">特殊原因!AT2</f>
        <v/>
      </c>
      <c r="AG31" s="506"/>
      <c r="AH31" s="506"/>
      <c r="AJ31" s="65"/>
      <c r="AM31" s="65"/>
    </row>
    <row r="32" spans="1:40" s="51" customFormat="1">
      <c r="A32" s="511"/>
      <c r="B32" s="498" t="s">
        <v>31</v>
      </c>
      <c r="C32" s="499"/>
      <c r="D32" s="500"/>
      <c r="E32" s="506" t="str">
        <f ca="1">特殊原因!S3</f>
        <v/>
      </c>
      <c r="F32" s="506"/>
      <c r="G32" s="506"/>
      <c r="H32" s="506" t="str">
        <f ca="1">特殊原因!V3</f>
        <v/>
      </c>
      <c r="I32" s="506"/>
      <c r="J32" s="506"/>
      <c r="K32" s="506" t="str">
        <f ca="1">特殊原因!Y3</f>
        <v/>
      </c>
      <c r="L32" s="506"/>
      <c r="M32" s="506"/>
      <c r="N32" s="506" t="str">
        <f ca="1">特殊原因!AB3</f>
        <v/>
      </c>
      <c r="O32" s="506"/>
      <c r="P32" s="506"/>
      <c r="Q32" s="506" t="str">
        <f ca="1">特殊原因!AE3</f>
        <v/>
      </c>
      <c r="R32" s="506"/>
      <c r="S32" s="506"/>
      <c r="T32" s="506" t="str">
        <f ca="1">特殊原因!AH3</f>
        <v/>
      </c>
      <c r="U32" s="506"/>
      <c r="V32" s="506"/>
      <c r="W32" s="506" t="str">
        <f ca="1">特殊原因!AK3</f>
        <v/>
      </c>
      <c r="X32" s="506"/>
      <c r="Y32" s="506"/>
      <c r="Z32" s="506" t="str">
        <f ca="1">特殊原因!AN3</f>
        <v/>
      </c>
      <c r="AA32" s="506"/>
      <c r="AB32" s="506"/>
      <c r="AC32" s="506" t="str">
        <f ca="1">特殊原因!AQ3</f>
        <v/>
      </c>
      <c r="AD32" s="506"/>
      <c r="AE32" s="506"/>
      <c r="AF32" s="506" t="str">
        <f ca="1">特殊原因!AT3</f>
        <v/>
      </c>
      <c r="AG32" s="506"/>
      <c r="AH32" s="506"/>
      <c r="AJ32" s="65"/>
      <c r="AM32" s="65"/>
    </row>
    <row r="33" spans="1:39" s="51" customFormat="1" ht="17" customHeight="1" thickBot="1">
      <c r="A33" s="511"/>
      <c r="B33" s="483" t="s">
        <v>132</v>
      </c>
      <c r="C33" s="483"/>
      <c r="D33" s="483"/>
      <c r="E33" s="522" t="str">
        <f ca="1">特殊原因!S4</f>
        <v/>
      </c>
      <c r="F33" s="506"/>
      <c r="G33" s="506"/>
      <c r="H33" s="522" t="str">
        <f ca="1">特殊原因!V4</f>
        <v/>
      </c>
      <c r="I33" s="506"/>
      <c r="J33" s="506"/>
      <c r="K33" s="522" t="str">
        <f ca="1">特殊原因!Y4</f>
        <v/>
      </c>
      <c r="L33" s="506"/>
      <c r="M33" s="506"/>
      <c r="N33" s="522" t="str">
        <f ca="1">特殊原因!AB4</f>
        <v/>
      </c>
      <c r="O33" s="506"/>
      <c r="P33" s="506"/>
      <c r="Q33" s="522" t="str">
        <f ca="1">特殊原因!AE4</f>
        <v/>
      </c>
      <c r="R33" s="506"/>
      <c r="S33" s="506"/>
      <c r="T33" s="522" t="str">
        <f ca="1">特殊原因!AH4</f>
        <v/>
      </c>
      <c r="U33" s="506"/>
      <c r="V33" s="506"/>
      <c r="W33" s="522" t="str">
        <f ca="1">特殊原因!AK4</f>
        <v/>
      </c>
      <c r="X33" s="506"/>
      <c r="Y33" s="506"/>
      <c r="Z33" s="522" t="str">
        <f ca="1">特殊原因!AN4</f>
        <v/>
      </c>
      <c r="AA33" s="506"/>
      <c r="AB33" s="506"/>
      <c r="AC33" s="522" t="str">
        <f ca="1">特殊原因!AQ4</f>
        <v/>
      </c>
      <c r="AD33" s="506"/>
      <c r="AE33" s="506"/>
      <c r="AF33" s="522" t="str">
        <f ca="1">特殊原因!AT4</f>
        <v/>
      </c>
      <c r="AG33" s="506"/>
      <c r="AH33" s="506"/>
      <c r="AJ33" s="65"/>
      <c r="AM33" s="65"/>
    </row>
    <row r="34" spans="1:39" ht="17" customHeight="1">
      <c r="A34" s="511"/>
      <c r="B34" s="484" t="s">
        <v>155</v>
      </c>
      <c r="C34" s="485"/>
      <c r="D34" s="485"/>
      <c r="E34" s="31" t="str">
        <f>特殊原因!S6</f>
        <v>人數</v>
      </c>
      <c r="F34" s="62" t="str">
        <f>特殊原因!T6</f>
        <v>小計(元)</v>
      </c>
      <c r="G34" s="54" t="str">
        <f>特殊原因!U6</f>
        <v>合計(元)</v>
      </c>
      <c r="H34" s="31" t="str">
        <f>特殊原因!V6</f>
        <v>人數</v>
      </c>
      <c r="I34" s="62" t="str">
        <f>特殊原因!W6</f>
        <v>小計(元)</v>
      </c>
      <c r="J34" s="54" t="str">
        <f>特殊原因!X6</f>
        <v>合計(元)</v>
      </c>
      <c r="K34" s="31" t="str">
        <f>特殊原因!Y6</f>
        <v>人數</v>
      </c>
      <c r="L34" s="62" t="str">
        <f>特殊原因!Z6</f>
        <v>小計(元)</v>
      </c>
      <c r="M34" s="54" t="str">
        <f>特殊原因!AA6</f>
        <v>合計(元)</v>
      </c>
      <c r="N34" s="31" t="str">
        <f>特殊原因!AB6</f>
        <v>人數</v>
      </c>
      <c r="O34" s="62" t="str">
        <f>特殊原因!AC6</f>
        <v>小計(元)</v>
      </c>
      <c r="P34" s="54" t="str">
        <f>特殊原因!AD6</f>
        <v>合計(元)</v>
      </c>
      <c r="Q34" s="31" t="str">
        <f>特殊原因!AE6</f>
        <v>人數</v>
      </c>
      <c r="R34" s="62" t="str">
        <f>特殊原因!AF6</f>
        <v>小計(元)</v>
      </c>
      <c r="S34" s="54" t="str">
        <f>特殊原因!AG6</f>
        <v>合計(元)</v>
      </c>
      <c r="T34" s="31" t="str">
        <f>特殊原因!AH6</f>
        <v>人數</v>
      </c>
      <c r="U34" s="62" t="str">
        <f>特殊原因!AI6</f>
        <v>小計(元)</v>
      </c>
      <c r="V34" s="54" t="str">
        <f>特殊原因!AJ6</f>
        <v>合計(元)</v>
      </c>
      <c r="W34" s="31" t="str">
        <f>特殊原因!AK6</f>
        <v>人數</v>
      </c>
      <c r="X34" s="62" t="str">
        <f>特殊原因!AL6</f>
        <v>小計(元)</v>
      </c>
      <c r="Y34" s="54" t="str">
        <f>特殊原因!AM6</f>
        <v>合計(元)</v>
      </c>
      <c r="Z34" s="31" t="str">
        <f>特殊原因!AN6</f>
        <v>人數</v>
      </c>
      <c r="AA34" s="62" t="str">
        <f>特殊原因!AO6</f>
        <v>小計(元)</v>
      </c>
      <c r="AB34" s="54" t="str">
        <f>特殊原因!AP6</f>
        <v>合計(元)</v>
      </c>
      <c r="AC34" s="31" t="str">
        <f>特殊原因!AQ6</f>
        <v>人數</v>
      </c>
      <c r="AD34" s="62" t="str">
        <f>特殊原因!AR6</f>
        <v>小計(元)</v>
      </c>
      <c r="AE34" s="54" t="str">
        <f>特殊原因!AS6</f>
        <v>合計(元)</v>
      </c>
      <c r="AF34" s="31" t="str">
        <f>特殊原因!AT6</f>
        <v>人數</v>
      </c>
      <c r="AG34" s="62" t="str">
        <f>特殊原因!AU6</f>
        <v>小計(元)</v>
      </c>
      <c r="AH34" s="41" t="str">
        <f>特殊原因!AV6</f>
        <v>合計(元)</v>
      </c>
    </row>
    <row r="35" spans="1:39" s="51" customFormat="1" ht="17" customHeight="1">
      <c r="A35" s="511"/>
      <c r="B35" s="501" t="s">
        <v>3</v>
      </c>
      <c r="C35" s="504" t="s">
        <v>4</v>
      </c>
      <c r="D35" s="505"/>
      <c r="E35" s="57" t="str">
        <f ca="1">特殊原因!S7</f>
        <v/>
      </c>
      <c r="F35" s="63" t="str">
        <f ca="1">特殊原因!T7</f>
        <v/>
      </c>
      <c r="G35" s="489" t="str">
        <f ca="1">特殊原因!U7</f>
        <v/>
      </c>
      <c r="H35" s="57" t="str">
        <f ca="1">特殊原因!V7</f>
        <v/>
      </c>
      <c r="I35" s="63" t="str">
        <f ca="1">特殊原因!W7</f>
        <v/>
      </c>
      <c r="J35" s="489" t="str">
        <f ca="1">特殊原因!X7</f>
        <v/>
      </c>
      <c r="K35" s="57" t="str">
        <f ca="1">特殊原因!Y7</f>
        <v/>
      </c>
      <c r="L35" s="63" t="str">
        <f ca="1">特殊原因!Z7</f>
        <v/>
      </c>
      <c r="M35" s="489" t="str">
        <f ca="1">特殊原因!AA7</f>
        <v/>
      </c>
      <c r="N35" s="57" t="str">
        <f ca="1">特殊原因!AB7</f>
        <v/>
      </c>
      <c r="O35" s="63" t="str">
        <f ca="1">特殊原因!AC7</f>
        <v/>
      </c>
      <c r="P35" s="489" t="str">
        <f ca="1">特殊原因!AD7</f>
        <v/>
      </c>
      <c r="Q35" s="57" t="str">
        <f ca="1">特殊原因!AE7</f>
        <v/>
      </c>
      <c r="R35" s="63" t="str">
        <f ca="1">特殊原因!AF7</f>
        <v/>
      </c>
      <c r="S35" s="489" t="str">
        <f ca="1">特殊原因!AG7</f>
        <v/>
      </c>
      <c r="T35" s="57" t="str">
        <f ca="1">特殊原因!AH7</f>
        <v/>
      </c>
      <c r="U35" s="63" t="str">
        <f ca="1">特殊原因!AI7</f>
        <v/>
      </c>
      <c r="V35" s="489" t="str">
        <f ca="1">特殊原因!AJ7</f>
        <v/>
      </c>
      <c r="W35" s="57" t="str">
        <f ca="1">特殊原因!AK7</f>
        <v/>
      </c>
      <c r="X35" s="63" t="str">
        <f ca="1">特殊原因!AL7</f>
        <v/>
      </c>
      <c r="Y35" s="489" t="str">
        <f ca="1">特殊原因!AM7</f>
        <v/>
      </c>
      <c r="Z35" s="57" t="str">
        <f ca="1">特殊原因!AN7</f>
        <v/>
      </c>
      <c r="AA35" s="63" t="str">
        <f ca="1">特殊原因!AO7</f>
        <v/>
      </c>
      <c r="AB35" s="489" t="str">
        <f ca="1">特殊原因!AP7</f>
        <v/>
      </c>
      <c r="AC35" s="57" t="str">
        <f ca="1">特殊原因!AQ7</f>
        <v/>
      </c>
      <c r="AD35" s="63" t="str">
        <f ca="1">特殊原因!AR7</f>
        <v/>
      </c>
      <c r="AE35" s="489" t="str">
        <f ca="1">特殊原因!AS7</f>
        <v/>
      </c>
      <c r="AF35" s="57" t="str">
        <f ca="1">特殊原因!AT7</f>
        <v/>
      </c>
      <c r="AG35" s="66" t="str">
        <f ca="1">特殊原因!AU7</f>
        <v/>
      </c>
      <c r="AH35" s="478" t="str">
        <f ca="1">特殊原因!AV7</f>
        <v/>
      </c>
      <c r="AJ35" s="65"/>
      <c r="AM35" s="65"/>
    </row>
    <row r="36" spans="1:39" s="51" customFormat="1" ht="17" customHeight="1">
      <c r="A36" s="511"/>
      <c r="B36" s="502"/>
      <c r="C36" s="504" t="s">
        <v>5</v>
      </c>
      <c r="D36" s="505"/>
      <c r="E36" s="57" t="str">
        <f ca="1">特殊原因!S8</f>
        <v/>
      </c>
      <c r="F36" s="63" t="str">
        <f ca="1">特殊原因!T8</f>
        <v/>
      </c>
      <c r="G36" s="490"/>
      <c r="H36" s="57" t="str">
        <f ca="1">特殊原因!V8</f>
        <v/>
      </c>
      <c r="I36" s="63" t="str">
        <f ca="1">特殊原因!W8</f>
        <v/>
      </c>
      <c r="J36" s="490"/>
      <c r="K36" s="57" t="str">
        <f ca="1">特殊原因!Y8</f>
        <v/>
      </c>
      <c r="L36" s="63" t="str">
        <f ca="1">特殊原因!Z8</f>
        <v/>
      </c>
      <c r="M36" s="490"/>
      <c r="N36" s="57" t="str">
        <f ca="1">特殊原因!AB8</f>
        <v/>
      </c>
      <c r="O36" s="63" t="str">
        <f ca="1">特殊原因!AC8</f>
        <v/>
      </c>
      <c r="P36" s="490"/>
      <c r="Q36" s="57" t="str">
        <f ca="1">特殊原因!AE8</f>
        <v/>
      </c>
      <c r="R36" s="63" t="str">
        <f ca="1">特殊原因!AF8</f>
        <v/>
      </c>
      <c r="S36" s="490"/>
      <c r="T36" s="57" t="str">
        <f ca="1">特殊原因!AH8</f>
        <v/>
      </c>
      <c r="U36" s="63" t="str">
        <f ca="1">特殊原因!AI8</f>
        <v/>
      </c>
      <c r="V36" s="490"/>
      <c r="W36" s="57" t="str">
        <f ca="1">特殊原因!AK8</f>
        <v/>
      </c>
      <c r="X36" s="63" t="str">
        <f ca="1">特殊原因!AL8</f>
        <v/>
      </c>
      <c r="Y36" s="490"/>
      <c r="Z36" s="57" t="str">
        <f ca="1">特殊原因!AN8</f>
        <v/>
      </c>
      <c r="AA36" s="63" t="str">
        <f ca="1">特殊原因!AO8</f>
        <v/>
      </c>
      <c r="AB36" s="490"/>
      <c r="AC36" s="57" t="str">
        <f ca="1">特殊原因!AQ8</f>
        <v/>
      </c>
      <c r="AD36" s="63" t="str">
        <f ca="1">特殊原因!AR8</f>
        <v/>
      </c>
      <c r="AE36" s="490"/>
      <c r="AF36" s="57" t="str">
        <f ca="1">特殊原因!AT8</f>
        <v/>
      </c>
      <c r="AG36" s="66" t="str">
        <f ca="1">特殊原因!AU8</f>
        <v/>
      </c>
      <c r="AH36" s="478"/>
      <c r="AJ36" s="65"/>
      <c r="AM36" s="65"/>
    </row>
    <row r="37" spans="1:39" s="51" customFormat="1" ht="17" customHeight="1">
      <c r="A37" s="511"/>
      <c r="B37" s="502"/>
      <c r="C37" s="507" t="s">
        <v>56</v>
      </c>
      <c r="D37" s="508"/>
      <c r="E37" s="57" t="str">
        <f ca="1">特殊原因!S9</f>
        <v/>
      </c>
      <c r="F37" s="63" t="str">
        <f ca="1">特殊原因!T9</f>
        <v/>
      </c>
      <c r="G37" s="490"/>
      <c r="H37" s="57" t="str">
        <f ca="1">特殊原因!V9</f>
        <v/>
      </c>
      <c r="I37" s="63" t="str">
        <f ca="1">特殊原因!W9</f>
        <v/>
      </c>
      <c r="J37" s="490"/>
      <c r="K37" s="57" t="str">
        <f ca="1">特殊原因!Y9</f>
        <v/>
      </c>
      <c r="L37" s="63" t="str">
        <f ca="1">特殊原因!Z9</f>
        <v/>
      </c>
      <c r="M37" s="490"/>
      <c r="N37" s="57" t="str">
        <f ca="1">特殊原因!AB9</f>
        <v/>
      </c>
      <c r="O37" s="63" t="str">
        <f ca="1">特殊原因!AC9</f>
        <v/>
      </c>
      <c r="P37" s="490"/>
      <c r="Q37" s="57" t="str">
        <f ca="1">特殊原因!AE9</f>
        <v/>
      </c>
      <c r="R37" s="63" t="str">
        <f ca="1">特殊原因!AF9</f>
        <v/>
      </c>
      <c r="S37" s="490"/>
      <c r="T37" s="57" t="str">
        <f ca="1">特殊原因!AH9</f>
        <v/>
      </c>
      <c r="U37" s="63" t="str">
        <f ca="1">特殊原因!AI9</f>
        <v/>
      </c>
      <c r="V37" s="490"/>
      <c r="W37" s="57" t="str">
        <f ca="1">特殊原因!AK9</f>
        <v/>
      </c>
      <c r="X37" s="63" t="str">
        <f ca="1">特殊原因!AL9</f>
        <v/>
      </c>
      <c r="Y37" s="490"/>
      <c r="Z37" s="57" t="str">
        <f ca="1">特殊原因!AN9</f>
        <v/>
      </c>
      <c r="AA37" s="63" t="str">
        <f ca="1">特殊原因!AO9</f>
        <v/>
      </c>
      <c r="AB37" s="490"/>
      <c r="AC37" s="57" t="str">
        <f ca="1">特殊原因!AQ9</f>
        <v/>
      </c>
      <c r="AD37" s="63" t="str">
        <f ca="1">特殊原因!AR9</f>
        <v/>
      </c>
      <c r="AE37" s="490"/>
      <c r="AF37" s="57" t="str">
        <f ca="1">特殊原因!AT9</f>
        <v/>
      </c>
      <c r="AG37" s="66" t="str">
        <f ca="1">特殊原因!AU9</f>
        <v/>
      </c>
      <c r="AH37" s="478"/>
      <c r="AJ37" s="65"/>
      <c r="AM37" s="65"/>
    </row>
    <row r="38" spans="1:39" s="51" customFormat="1" ht="17" customHeight="1">
      <c r="A38" s="511"/>
      <c r="B38" s="502"/>
      <c r="C38" s="504" t="s">
        <v>8</v>
      </c>
      <c r="D38" s="505"/>
      <c r="E38" s="57" t="str">
        <f ca="1">特殊原因!S10</f>
        <v/>
      </c>
      <c r="F38" s="63" t="str">
        <f ca="1">特殊原因!T10</f>
        <v/>
      </c>
      <c r="G38" s="490"/>
      <c r="H38" s="57" t="str">
        <f ca="1">特殊原因!V10</f>
        <v/>
      </c>
      <c r="I38" s="63" t="str">
        <f ca="1">特殊原因!W10</f>
        <v/>
      </c>
      <c r="J38" s="490"/>
      <c r="K38" s="57" t="str">
        <f ca="1">特殊原因!Y10</f>
        <v/>
      </c>
      <c r="L38" s="63" t="str">
        <f ca="1">特殊原因!Z10</f>
        <v/>
      </c>
      <c r="M38" s="490"/>
      <c r="N38" s="57" t="str">
        <f ca="1">特殊原因!AB10</f>
        <v/>
      </c>
      <c r="O38" s="63" t="str">
        <f ca="1">特殊原因!AC10</f>
        <v/>
      </c>
      <c r="P38" s="490"/>
      <c r="Q38" s="57" t="str">
        <f ca="1">特殊原因!AE10</f>
        <v/>
      </c>
      <c r="R38" s="63" t="str">
        <f ca="1">特殊原因!AF10</f>
        <v/>
      </c>
      <c r="S38" s="490"/>
      <c r="T38" s="57" t="str">
        <f ca="1">特殊原因!AH10</f>
        <v/>
      </c>
      <c r="U38" s="63" t="str">
        <f ca="1">特殊原因!AI10</f>
        <v/>
      </c>
      <c r="V38" s="490"/>
      <c r="W38" s="57" t="str">
        <f ca="1">特殊原因!AK10</f>
        <v/>
      </c>
      <c r="X38" s="63" t="str">
        <f ca="1">特殊原因!AL10</f>
        <v/>
      </c>
      <c r="Y38" s="490"/>
      <c r="Z38" s="57" t="str">
        <f ca="1">特殊原因!AN10</f>
        <v/>
      </c>
      <c r="AA38" s="63" t="str">
        <f ca="1">特殊原因!AO10</f>
        <v/>
      </c>
      <c r="AB38" s="490"/>
      <c r="AC38" s="57" t="str">
        <f ca="1">特殊原因!AQ10</f>
        <v/>
      </c>
      <c r="AD38" s="63" t="str">
        <f ca="1">特殊原因!AR10</f>
        <v/>
      </c>
      <c r="AE38" s="490"/>
      <c r="AF38" s="57" t="str">
        <f ca="1">特殊原因!AT10</f>
        <v/>
      </c>
      <c r="AG38" s="66" t="str">
        <f ca="1">特殊原因!AU10</f>
        <v/>
      </c>
      <c r="AH38" s="478"/>
      <c r="AJ38" s="65"/>
      <c r="AM38" s="65"/>
    </row>
    <row r="39" spans="1:39" s="51" customFormat="1" ht="17" customHeight="1">
      <c r="A39" s="511"/>
      <c r="B39" s="502"/>
      <c r="C39" s="509" t="s">
        <v>41</v>
      </c>
      <c r="D39" s="13" t="s">
        <v>6</v>
      </c>
      <c r="E39" s="57" t="str">
        <f ca="1">特殊原因!S11</f>
        <v/>
      </c>
      <c r="F39" s="63" t="str">
        <f ca="1">特殊原因!T11</f>
        <v/>
      </c>
      <c r="G39" s="490"/>
      <c r="H39" s="57" t="str">
        <f ca="1">特殊原因!V11</f>
        <v/>
      </c>
      <c r="I39" s="63" t="str">
        <f ca="1">特殊原因!W11</f>
        <v/>
      </c>
      <c r="J39" s="490"/>
      <c r="K39" s="57" t="str">
        <f ca="1">特殊原因!Y11</f>
        <v/>
      </c>
      <c r="L39" s="63" t="str">
        <f ca="1">特殊原因!Z11</f>
        <v/>
      </c>
      <c r="M39" s="490"/>
      <c r="N39" s="57" t="str">
        <f ca="1">特殊原因!AB11</f>
        <v/>
      </c>
      <c r="O39" s="63" t="str">
        <f ca="1">特殊原因!AC11</f>
        <v/>
      </c>
      <c r="P39" s="490"/>
      <c r="Q39" s="57" t="str">
        <f ca="1">特殊原因!AE11</f>
        <v/>
      </c>
      <c r="R39" s="63" t="str">
        <f ca="1">特殊原因!AF11</f>
        <v/>
      </c>
      <c r="S39" s="490"/>
      <c r="T39" s="57" t="str">
        <f ca="1">特殊原因!AH11</f>
        <v/>
      </c>
      <c r="U39" s="63" t="str">
        <f ca="1">特殊原因!AI11</f>
        <v/>
      </c>
      <c r="V39" s="490"/>
      <c r="W39" s="57" t="str">
        <f ca="1">特殊原因!AK11</f>
        <v/>
      </c>
      <c r="X39" s="63" t="str">
        <f ca="1">特殊原因!AL11</f>
        <v/>
      </c>
      <c r="Y39" s="490"/>
      <c r="Z39" s="57" t="str">
        <f ca="1">特殊原因!AN11</f>
        <v/>
      </c>
      <c r="AA39" s="63" t="str">
        <f ca="1">特殊原因!AO11</f>
        <v/>
      </c>
      <c r="AB39" s="490"/>
      <c r="AC39" s="57" t="str">
        <f ca="1">特殊原因!AQ11</f>
        <v/>
      </c>
      <c r="AD39" s="63" t="str">
        <f ca="1">特殊原因!AR11</f>
        <v/>
      </c>
      <c r="AE39" s="490"/>
      <c r="AF39" s="57" t="str">
        <f ca="1">特殊原因!AT11</f>
        <v/>
      </c>
      <c r="AG39" s="66" t="str">
        <f ca="1">特殊原因!AU11</f>
        <v/>
      </c>
      <c r="AH39" s="478"/>
      <c r="AJ39" s="65"/>
      <c r="AM39" s="65"/>
    </row>
    <row r="40" spans="1:39" s="51" customFormat="1" ht="17" customHeight="1">
      <c r="A40" s="511"/>
      <c r="B40" s="502"/>
      <c r="C40" s="510"/>
      <c r="D40" s="13" t="s">
        <v>7</v>
      </c>
      <c r="E40" s="57" t="str">
        <f ca="1">特殊原因!S12</f>
        <v/>
      </c>
      <c r="F40" s="63" t="str">
        <f ca="1">特殊原因!T12</f>
        <v/>
      </c>
      <c r="G40" s="490"/>
      <c r="H40" s="57" t="str">
        <f ca="1">特殊原因!V12</f>
        <v/>
      </c>
      <c r="I40" s="63" t="str">
        <f ca="1">特殊原因!W12</f>
        <v/>
      </c>
      <c r="J40" s="490"/>
      <c r="K40" s="57" t="str">
        <f ca="1">特殊原因!Y12</f>
        <v/>
      </c>
      <c r="L40" s="63" t="str">
        <f ca="1">特殊原因!Z12</f>
        <v/>
      </c>
      <c r="M40" s="490"/>
      <c r="N40" s="57" t="str">
        <f ca="1">特殊原因!AB12</f>
        <v/>
      </c>
      <c r="O40" s="63" t="str">
        <f ca="1">特殊原因!AC12</f>
        <v/>
      </c>
      <c r="P40" s="490"/>
      <c r="Q40" s="57" t="str">
        <f ca="1">特殊原因!AE12</f>
        <v/>
      </c>
      <c r="R40" s="63" t="str">
        <f ca="1">特殊原因!AF12</f>
        <v/>
      </c>
      <c r="S40" s="490"/>
      <c r="T40" s="57" t="str">
        <f ca="1">特殊原因!AH12</f>
        <v/>
      </c>
      <c r="U40" s="63" t="str">
        <f ca="1">特殊原因!AI12</f>
        <v/>
      </c>
      <c r="V40" s="490"/>
      <c r="W40" s="57" t="str">
        <f ca="1">特殊原因!AK12</f>
        <v/>
      </c>
      <c r="X40" s="63" t="str">
        <f ca="1">特殊原因!AL12</f>
        <v/>
      </c>
      <c r="Y40" s="490"/>
      <c r="Z40" s="57" t="str">
        <f ca="1">特殊原因!AN12</f>
        <v/>
      </c>
      <c r="AA40" s="63" t="str">
        <f ca="1">特殊原因!AO12</f>
        <v/>
      </c>
      <c r="AB40" s="490"/>
      <c r="AC40" s="57" t="str">
        <f ca="1">特殊原因!AQ12</f>
        <v/>
      </c>
      <c r="AD40" s="63" t="str">
        <f ca="1">特殊原因!AR12</f>
        <v/>
      </c>
      <c r="AE40" s="490"/>
      <c r="AF40" s="57" t="str">
        <f ca="1">特殊原因!AT12</f>
        <v/>
      </c>
      <c r="AG40" s="66" t="str">
        <f ca="1">特殊原因!AU12</f>
        <v/>
      </c>
      <c r="AH40" s="478"/>
      <c r="AJ40" s="65"/>
      <c r="AM40" s="65"/>
    </row>
    <row r="41" spans="1:39" s="51" customFormat="1" ht="17" customHeight="1">
      <c r="A41" s="511"/>
      <c r="B41" s="502"/>
      <c r="C41" s="504" t="s">
        <v>9</v>
      </c>
      <c r="D41" s="505"/>
      <c r="E41" s="57" t="str">
        <f ca="1">特殊原因!S13</f>
        <v/>
      </c>
      <c r="F41" s="63" t="str">
        <f ca="1">特殊原因!T13</f>
        <v/>
      </c>
      <c r="G41" s="490"/>
      <c r="H41" s="57" t="str">
        <f ca="1">特殊原因!V13</f>
        <v/>
      </c>
      <c r="I41" s="63" t="str">
        <f ca="1">特殊原因!W13</f>
        <v/>
      </c>
      <c r="J41" s="490"/>
      <c r="K41" s="57" t="str">
        <f ca="1">特殊原因!Y13</f>
        <v/>
      </c>
      <c r="L41" s="63" t="str">
        <f ca="1">特殊原因!Z13</f>
        <v/>
      </c>
      <c r="M41" s="490"/>
      <c r="N41" s="57" t="str">
        <f ca="1">特殊原因!AB13</f>
        <v/>
      </c>
      <c r="O41" s="63" t="str">
        <f ca="1">特殊原因!AC13</f>
        <v/>
      </c>
      <c r="P41" s="490"/>
      <c r="Q41" s="57" t="str">
        <f ca="1">特殊原因!AE13</f>
        <v/>
      </c>
      <c r="R41" s="63" t="str">
        <f ca="1">特殊原因!AF13</f>
        <v/>
      </c>
      <c r="S41" s="490"/>
      <c r="T41" s="57" t="str">
        <f ca="1">特殊原因!AH13</f>
        <v/>
      </c>
      <c r="U41" s="63" t="str">
        <f ca="1">特殊原因!AI13</f>
        <v/>
      </c>
      <c r="V41" s="490"/>
      <c r="W41" s="57" t="str">
        <f ca="1">特殊原因!AK13</f>
        <v/>
      </c>
      <c r="X41" s="63" t="str">
        <f ca="1">特殊原因!AL13</f>
        <v/>
      </c>
      <c r="Y41" s="490"/>
      <c r="Z41" s="57" t="str">
        <f ca="1">特殊原因!AN13</f>
        <v/>
      </c>
      <c r="AA41" s="63" t="str">
        <f ca="1">特殊原因!AO13</f>
        <v/>
      </c>
      <c r="AB41" s="490"/>
      <c r="AC41" s="57" t="str">
        <f ca="1">特殊原因!AQ13</f>
        <v/>
      </c>
      <c r="AD41" s="63" t="str">
        <f ca="1">特殊原因!AR13</f>
        <v/>
      </c>
      <c r="AE41" s="490"/>
      <c r="AF41" s="57" t="str">
        <f ca="1">特殊原因!AT13</f>
        <v/>
      </c>
      <c r="AG41" s="66" t="str">
        <f ca="1">特殊原因!AU13</f>
        <v/>
      </c>
      <c r="AH41" s="478"/>
      <c r="AJ41" s="65"/>
      <c r="AM41" s="65"/>
    </row>
    <row r="42" spans="1:39" s="51" customFormat="1" ht="17" customHeight="1">
      <c r="A42" s="511"/>
      <c r="B42" s="502"/>
      <c r="C42" s="504" t="s">
        <v>10</v>
      </c>
      <c r="D42" s="505"/>
      <c r="E42" s="57" t="str">
        <f ca="1">特殊原因!S14</f>
        <v/>
      </c>
      <c r="F42" s="63" t="str">
        <f ca="1">特殊原因!T14</f>
        <v/>
      </c>
      <c r="G42" s="490"/>
      <c r="H42" s="57" t="str">
        <f ca="1">特殊原因!V14</f>
        <v/>
      </c>
      <c r="I42" s="63" t="str">
        <f ca="1">特殊原因!W14</f>
        <v/>
      </c>
      <c r="J42" s="490"/>
      <c r="K42" s="57" t="str">
        <f ca="1">特殊原因!Y14</f>
        <v/>
      </c>
      <c r="L42" s="63" t="str">
        <f ca="1">特殊原因!Z14</f>
        <v/>
      </c>
      <c r="M42" s="490"/>
      <c r="N42" s="57" t="str">
        <f ca="1">特殊原因!AB14</f>
        <v/>
      </c>
      <c r="O42" s="63" t="str">
        <f ca="1">特殊原因!AC14</f>
        <v/>
      </c>
      <c r="P42" s="490"/>
      <c r="Q42" s="57" t="str">
        <f ca="1">特殊原因!AE14</f>
        <v/>
      </c>
      <c r="R42" s="63" t="str">
        <f ca="1">特殊原因!AF14</f>
        <v/>
      </c>
      <c r="S42" s="490"/>
      <c r="T42" s="57" t="str">
        <f ca="1">特殊原因!AH14</f>
        <v/>
      </c>
      <c r="U42" s="63" t="str">
        <f ca="1">特殊原因!AI14</f>
        <v/>
      </c>
      <c r="V42" s="490"/>
      <c r="W42" s="57" t="str">
        <f ca="1">特殊原因!AK14</f>
        <v/>
      </c>
      <c r="X42" s="63" t="str">
        <f ca="1">特殊原因!AL14</f>
        <v/>
      </c>
      <c r="Y42" s="490"/>
      <c r="Z42" s="57" t="str">
        <f ca="1">特殊原因!AN14</f>
        <v/>
      </c>
      <c r="AA42" s="63" t="str">
        <f ca="1">特殊原因!AO14</f>
        <v/>
      </c>
      <c r="AB42" s="490"/>
      <c r="AC42" s="57" t="str">
        <f ca="1">特殊原因!AQ14</f>
        <v/>
      </c>
      <c r="AD42" s="63" t="str">
        <f ca="1">特殊原因!AR14</f>
        <v/>
      </c>
      <c r="AE42" s="490"/>
      <c r="AF42" s="57" t="str">
        <f ca="1">特殊原因!AT14</f>
        <v/>
      </c>
      <c r="AG42" s="66" t="str">
        <f ca="1">特殊原因!AU14</f>
        <v/>
      </c>
      <c r="AH42" s="478"/>
      <c r="AJ42" s="65"/>
      <c r="AM42" s="65"/>
    </row>
    <row r="43" spans="1:39" s="51" customFormat="1" ht="17" customHeight="1">
      <c r="A43" s="511"/>
      <c r="B43" s="502"/>
      <c r="C43" s="504" t="s">
        <v>11</v>
      </c>
      <c r="D43" s="505"/>
      <c r="E43" s="57" t="str">
        <f ca="1">特殊原因!S15</f>
        <v/>
      </c>
      <c r="F43" s="63" t="str">
        <f ca="1">特殊原因!T15</f>
        <v/>
      </c>
      <c r="G43" s="490"/>
      <c r="H43" s="57" t="str">
        <f ca="1">特殊原因!V15</f>
        <v/>
      </c>
      <c r="I43" s="63" t="str">
        <f ca="1">特殊原因!W15</f>
        <v/>
      </c>
      <c r="J43" s="490"/>
      <c r="K43" s="57" t="str">
        <f ca="1">特殊原因!Y15</f>
        <v/>
      </c>
      <c r="L43" s="63" t="str">
        <f ca="1">特殊原因!Z15</f>
        <v/>
      </c>
      <c r="M43" s="490"/>
      <c r="N43" s="57" t="str">
        <f ca="1">特殊原因!AB15</f>
        <v/>
      </c>
      <c r="O43" s="63" t="str">
        <f ca="1">特殊原因!AC15</f>
        <v/>
      </c>
      <c r="P43" s="490"/>
      <c r="Q43" s="57" t="str">
        <f ca="1">特殊原因!AE15</f>
        <v/>
      </c>
      <c r="R43" s="63" t="str">
        <f ca="1">特殊原因!AF15</f>
        <v/>
      </c>
      <c r="S43" s="490"/>
      <c r="T43" s="57" t="str">
        <f ca="1">特殊原因!AH15</f>
        <v/>
      </c>
      <c r="U43" s="63" t="str">
        <f ca="1">特殊原因!AI15</f>
        <v/>
      </c>
      <c r="V43" s="490"/>
      <c r="W43" s="57" t="str">
        <f ca="1">特殊原因!AK15</f>
        <v/>
      </c>
      <c r="X43" s="63" t="str">
        <f ca="1">特殊原因!AL15</f>
        <v/>
      </c>
      <c r="Y43" s="490"/>
      <c r="Z43" s="57" t="str">
        <f ca="1">特殊原因!AN15</f>
        <v/>
      </c>
      <c r="AA43" s="63" t="str">
        <f ca="1">特殊原因!AO15</f>
        <v/>
      </c>
      <c r="AB43" s="490"/>
      <c r="AC43" s="57" t="str">
        <f ca="1">特殊原因!AQ15</f>
        <v/>
      </c>
      <c r="AD43" s="63" t="str">
        <f ca="1">特殊原因!AR15</f>
        <v/>
      </c>
      <c r="AE43" s="490"/>
      <c r="AF43" s="57" t="str">
        <f ca="1">特殊原因!AT15</f>
        <v/>
      </c>
      <c r="AG43" s="66" t="str">
        <f ca="1">特殊原因!AU15</f>
        <v/>
      </c>
      <c r="AH43" s="478"/>
      <c r="AJ43" s="65"/>
      <c r="AM43" s="65"/>
    </row>
    <row r="44" spans="1:39" s="51" customFormat="1" ht="17" customHeight="1">
      <c r="A44" s="511"/>
      <c r="B44" s="502"/>
      <c r="C44" s="504" t="s">
        <v>58</v>
      </c>
      <c r="D44" s="505"/>
      <c r="E44" s="57" t="str">
        <f ca="1">特殊原因!S16</f>
        <v/>
      </c>
      <c r="F44" s="63" t="str">
        <f ca="1">特殊原因!T16</f>
        <v/>
      </c>
      <c r="G44" s="490"/>
      <c r="H44" s="57" t="str">
        <f ca="1">特殊原因!V16</f>
        <v/>
      </c>
      <c r="I44" s="63" t="str">
        <f ca="1">特殊原因!W16</f>
        <v/>
      </c>
      <c r="J44" s="490"/>
      <c r="K44" s="57" t="str">
        <f ca="1">特殊原因!Y16</f>
        <v/>
      </c>
      <c r="L44" s="63" t="str">
        <f ca="1">特殊原因!Z16</f>
        <v/>
      </c>
      <c r="M44" s="490"/>
      <c r="N44" s="57" t="str">
        <f ca="1">特殊原因!AB16</f>
        <v/>
      </c>
      <c r="O44" s="63" t="str">
        <f ca="1">特殊原因!AC16</f>
        <v/>
      </c>
      <c r="P44" s="490"/>
      <c r="Q44" s="57" t="str">
        <f ca="1">特殊原因!AE16</f>
        <v/>
      </c>
      <c r="R44" s="63" t="str">
        <f ca="1">特殊原因!AF16</f>
        <v/>
      </c>
      <c r="S44" s="490"/>
      <c r="T44" s="57" t="str">
        <f ca="1">特殊原因!AH16</f>
        <v/>
      </c>
      <c r="U44" s="63" t="str">
        <f ca="1">特殊原因!AI16</f>
        <v/>
      </c>
      <c r="V44" s="490"/>
      <c r="W44" s="57" t="str">
        <f ca="1">特殊原因!AK16</f>
        <v/>
      </c>
      <c r="X44" s="63" t="str">
        <f ca="1">特殊原因!AL16</f>
        <v/>
      </c>
      <c r="Y44" s="490"/>
      <c r="Z44" s="57" t="str">
        <f ca="1">特殊原因!AN16</f>
        <v/>
      </c>
      <c r="AA44" s="63" t="str">
        <f ca="1">特殊原因!AO16</f>
        <v/>
      </c>
      <c r="AB44" s="490"/>
      <c r="AC44" s="57" t="str">
        <f ca="1">特殊原因!AQ16</f>
        <v/>
      </c>
      <c r="AD44" s="63" t="str">
        <f ca="1">特殊原因!AR16</f>
        <v/>
      </c>
      <c r="AE44" s="490"/>
      <c r="AF44" s="57" t="str">
        <f ca="1">特殊原因!AT16</f>
        <v/>
      </c>
      <c r="AG44" s="66" t="str">
        <f ca="1">特殊原因!AU16</f>
        <v/>
      </c>
      <c r="AH44" s="478"/>
      <c r="AJ44" s="65"/>
      <c r="AM44" s="65"/>
    </row>
    <row r="45" spans="1:39" s="51" customFormat="1" ht="17" customHeight="1">
      <c r="A45" s="511"/>
      <c r="B45" s="502"/>
      <c r="C45" s="504" t="s">
        <v>13</v>
      </c>
      <c r="D45" s="505"/>
      <c r="E45" s="57" t="str">
        <f ca="1">特殊原因!S17</f>
        <v/>
      </c>
      <c r="F45" s="63" t="str">
        <f ca="1">特殊原因!T17</f>
        <v/>
      </c>
      <c r="G45" s="490"/>
      <c r="H45" s="57" t="str">
        <f ca="1">特殊原因!V17</f>
        <v/>
      </c>
      <c r="I45" s="63" t="str">
        <f ca="1">特殊原因!W17</f>
        <v/>
      </c>
      <c r="J45" s="490"/>
      <c r="K45" s="57" t="str">
        <f ca="1">特殊原因!Y17</f>
        <v/>
      </c>
      <c r="L45" s="63" t="str">
        <f ca="1">特殊原因!Z17</f>
        <v/>
      </c>
      <c r="M45" s="490"/>
      <c r="N45" s="57" t="str">
        <f ca="1">特殊原因!AB17</f>
        <v/>
      </c>
      <c r="O45" s="63" t="str">
        <f ca="1">特殊原因!AC17</f>
        <v/>
      </c>
      <c r="P45" s="490"/>
      <c r="Q45" s="57" t="str">
        <f ca="1">特殊原因!AE17</f>
        <v/>
      </c>
      <c r="R45" s="63" t="str">
        <f ca="1">特殊原因!AF17</f>
        <v/>
      </c>
      <c r="S45" s="490"/>
      <c r="T45" s="57" t="str">
        <f ca="1">特殊原因!AH17</f>
        <v/>
      </c>
      <c r="U45" s="63" t="str">
        <f ca="1">特殊原因!AI17</f>
        <v/>
      </c>
      <c r="V45" s="490"/>
      <c r="W45" s="57" t="str">
        <f ca="1">特殊原因!AK17</f>
        <v/>
      </c>
      <c r="X45" s="63" t="str">
        <f ca="1">特殊原因!AL17</f>
        <v/>
      </c>
      <c r="Y45" s="490"/>
      <c r="Z45" s="57" t="str">
        <f ca="1">特殊原因!AN17</f>
        <v/>
      </c>
      <c r="AA45" s="63" t="str">
        <f ca="1">特殊原因!AO17</f>
        <v/>
      </c>
      <c r="AB45" s="490"/>
      <c r="AC45" s="57" t="str">
        <f ca="1">特殊原因!AQ17</f>
        <v/>
      </c>
      <c r="AD45" s="63" t="str">
        <f ca="1">特殊原因!AR17</f>
        <v/>
      </c>
      <c r="AE45" s="490"/>
      <c r="AF45" s="57" t="str">
        <f ca="1">特殊原因!AT17</f>
        <v/>
      </c>
      <c r="AG45" s="66" t="str">
        <f ca="1">特殊原因!AU17</f>
        <v/>
      </c>
      <c r="AH45" s="478"/>
      <c r="AJ45" s="65"/>
      <c r="AM45" s="65"/>
    </row>
    <row r="46" spans="1:39" s="51" customFormat="1" ht="17" customHeight="1">
      <c r="A46" s="511"/>
      <c r="B46" s="503"/>
      <c r="C46" s="504" t="s">
        <v>63</v>
      </c>
      <c r="D46" s="505"/>
      <c r="E46" s="57" t="str">
        <f ca="1">特殊原因!S18</f>
        <v/>
      </c>
      <c r="F46" s="63" t="str">
        <f ca="1">特殊原因!T18</f>
        <v/>
      </c>
      <c r="G46" s="491"/>
      <c r="H46" s="57" t="str">
        <f ca="1">特殊原因!V18</f>
        <v/>
      </c>
      <c r="I46" s="63" t="str">
        <f ca="1">特殊原因!W18</f>
        <v/>
      </c>
      <c r="J46" s="491"/>
      <c r="K46" s="57" t="str">
        <f ca="1">特殊原因!Y18</f>
        <v/>
      </c>
      <c r="L46" s="63" t="str">
        <f ca="1">特殊原因!Z18</f>
        <v/>
      </c>
      <c r="M46" s="491"/>
      <c r="N46" s="57" t="str">
        <f ca="1">特殊原因!AB18</f>
        <v/>
      </c>
      <c r="O46" s="63" t="str">
        <f ca="1">特殊原因!AC18</f>
        <v/>
      </c>
      <c r="P46" s="491"/>
      <c r="Q46" s="57" t="str">
        <f ca="1">特殊原因!AE18</f>
        <v/>
      </c>
      <c r="R46" s="63" t="str">
        <f ca="1">特殊原因!AF18</f>
        <v/>
      </c>
      <c r="S46" s="491"/>
      <c r="T46" s="57" t="str">
        <f ca="1">特殊原因!AH18</f>
        <v/>
      </c>
      <c r="U46" s="63" t="str">
        <f ca="1">特殊原因!AI18</f>
        <v/>
      </c>
      <c r="V46" s="491"/>
      <c r="W46" s="57" t="str">
        <f ca="1">特殊原因!AK18</f>
        <v/>
      </c>
      <c r="X46" s="63" t="str">
        <f ca="1">特殊原因!AL18</f>
        <v/>
      </c>
      <c r="Y46" s="491"/>
      <c r="Z46" s="57" t="str">
        <f ca="1">特殊原因!AN18</f>
        <v/>
      </c>
      <c r="AA46" s="63" t="str">
        <f ca="1">特殊原因!AO18</f>
        <v/>
      </c>
      <c r="AB46" s="491"/>
      <c r="AC46" s="57" t="str">
        <f ca="1">特殊原因!AQ18</f>
        <v/>
      </c>
      <c r="AD46" s="63" t="str">
        <f ca="1">特殊原因!AR18</f>
        <v/>
      </c>
      <c r="AE46" s="491"/>
      <c r="AF46" s="57" t="str">
        <f ca="1">特殊原因!AT18</f>
        <v/>
      </c>
      <c r="AG46" s="66" t="str">
        <f ca="1">特殊原因!AU18</f>
        <v/>
      </c>
      <c r="AH46" s="478"/>
      <c r="AJ46" s="65"/>
      <c r="AM46" s="65"/>
    </row>
    <row r="47" spans="1:39" s="51" customFormat="1" ht="17" customHeight="1">
      <c r="A47" s="511"/>
      <c r="B47" s="492" t="s">
        <v>147</v>
      </c>
      <c r="C47" s="493"/>
      <c r="D47" s="493"/>
      <c r="E47" s="57" t="str">
        <f ca="1">特殊原因!S19</f>
        <v/>
      </c>
      <c r="F47" s="519" t="str">
        <f ca="1">特殊原因!T19</f>
        <v/>
      </c>
      <c r="G47" s="519"/>
      <c r="H47" s="57" t="str">
        <f ca="1">特殊原因!V19</f>
        <v/>
      </c>
      <c r="I47" s="519" t="str">
        <f ca="1">特殊原因!W19</f>
        <v/>
      </c>
      <c r="J47" s="519"/>
      <c r="K47" s="57" t="str">
        <f ca="1">特殊原因!Y19</f>
        <v/>
      </c>
      <c r="L47" s="519" t="str">
        <f ca="1">特殊原因!Z19</f>
        <v/>
      </c>
      <c r="M47" s="519"/>
      <c r="N47" s="57" t="str">
        <f ca="1">特殊原因!AB19</f>
        <v/>
      </c>
      <c r="O47" s="519" t="str">
        <f ca="1">特殊原因!AC19</f>
        <v/>
      </c>
      <c r="P47" s="519"/>
      <c r="Q47" s="57" t="str">
        <f ca="1">特殊原因!AE19</f>
        <v/>
      </c>
      <c r="R47" s="519" t="str">
        <f ca="1">特殊原因!AF19</f>
        <v/>
      </c>
      <c r="S47" s="519"/>
      <c r="T47" s="57" t="str">
        <f ca="1">特殊原因!AH19</f>
        <v/>
      </c>
      <c r="U47" s="519" t="str">
        <f ca="1">特殊原因!AI19</f>
        <v/>
      </c>
      <c r="V47" s="519"/>
      <c r="W47" s="57" t="str">
        <f ca="1">特殊原因!AK19</f>
        <v/>
      </c>
      <c r="X47" s="519" t="str">
        <f ca="1">特殊原因!AL19</f>
        <v/>
      </c>
      <c r="Y47" s="519"/>
      <c r="Z47" s="57" t="str">
        <f ca="1">特殊原因!AN19</f>
        <v/>
      </c>
      <c r="AA47" s="519" t="str">
        <f ca="1">特殊原因!AO19</f>
        <v/>
      </c>
      <c r="AB47" s="519"/>
      <c r="AC47" s="57" t="str">
        <f ca="1">特殊原因!AQ19</f>
        <v/>
      </c>
      <c r="AD47" s="519" t="str">
        <f ca="1">特殊原因!AR19</f>
        <v/>
      </c>
      <c r="AE47" s="519"/>
      <c r="AF47" s="57" t="str">
        <f ca="1">特殊原因!AT19</f>
        <v/>
      </c>
      <c r="AG47" s="524" t="str">
        <f ca="1">特殊原因!AU19</f>
        <v/>
      </c>
      <c r="AH47" s="479"/>
      <c r="AJ47" s="65"/>
      <c r="AM47" s="65"/>
    </row>
    <row r="48" spans="1:39" s="51" customFormat="1" ht="17" customHeight="1">
      <c r="A48" s="511"/>
      <c r="B48" s="520" t="s">
        <v>119</v>
      </c>
      <c r="C48" s="521"/>
      <c r="D48" s="521"/>
      <c r="E48" s="529" t="str">
        <f>IF(特殊原因!S22=0,"",特殊原因!S22)</f>
        <v/>
      </c>
      <c r="F48" s="519" t="str">
        <f>特殊原因!T22</f>
        <v/>
      </c>
      <c r="G48" s="519"/>
      <c r="H48" s="529" t="str">
        <f>IF(特殊原因!V22=0,"",特殊原因!V22)</f>
        <v/>
      </c>
      <c r="I48" s="519" t="str">
        <f>特殊原因!W22</f>
        <v/>
      </c>
      <c r="J48" s="519"/>
      <c r="K48" s="529" t="str">
        <f>IF(特殊原因!Y22=0,"",特殊原因!Y22)</f>
        <v/>
      </c>
      <c r="L48" s="519" t="str">
        <f>特殊原因!Z22</f>
        <v/>
      </c>
      <c r="M48" s="519"/>
      <c r="N48" s="529" t="str">
        <f>IF(特殊原因!AB22=0,"",特殊原因!AB22)</f>
        <v/>
      </c>
      <c r="O48" s="519" t="str">
        <f>特殊原因!AC22</f>
        <v/>
      </c>
      <c r="P48" s="519"/>
      <c r="Q48" s="529" t="str">
        <f>IF(特殊原因!AE22=0,"",特殊原因!AE22)</f>
        <v/>
      </c>
      <c r="R48" s="519" t="str">
        <f>特殊原因!AF22</f>
        <v/>
      </c>
      <c r="S48" s="519"/>
      <c r="T48" s="529" t="str">
        <f>IF(特殊原因!AH22=0,"",特殊原因!AH22)</f>
        <v/>
      </c>
      <c r="U48" s="519" t="str">
        <f>特殊原因!AI22</f>
        <v/>
      </c>
      <c r="V48" s="519"/>
      <c r="W48" s="529" t="str">
        <f>IF(特殊原因!AK22=0,"",特殊原因!AK22)</f>
        <v/>
      </c>
      <c r="X48" s="519" t="str">
        <f>特殊原因!AL22</f>
        <v/>
      </c>
      <c r="Y48" s="519"/>
      <c r="Z48" s="529" t="str">
        <f>IF(特殊原因!AN22=0,"",特殊原因!AN22)</f>
        <v/>
      </c>
      <c r="AA48" s="519" t="str">
        <f>特殊原因!AO22</f>
        <v/>
      </c>
      <c r="AB48" s="519"/>
      <c r="AC48" s="529" t="str">
        <f>IF(特殊原因!AQ22=0,"",特殊原因!AQ22)</f>
        <v/>
      </c>
      <c r="AD48" s="519" t="str">
        <f>特殊原因!AR22</f>
        <v/>
      </c>
      <c r="AE48" s="519"/>
      <c r="AF48" s="529" t="str">
        <f>IF(特殊原因!AT22=0,"",特殊原因!AT22)</f>
        <v/>
      </c>
      <c r="AG48" s="519" t="str">
        <f>特殊原因!AU22</f>
        <v/>
      </c>
      <c r="AH48" s="479"/>
      <c r="AJ48" s="65"/>
      <c r="AM48" s="65"/>
    </row>
    <row r="49" spans="1:39" s="51" customFormat="1" ht="17" customHeight="1" thickBot="1">
      <c r="A49" s="511"/>
      <c r="B49" s="517" t="s">
        <v>15</v>
      </c>
      <c r="C49" s="518"/>
      <c r="D49" s="518"/>
      <c r="E49" s="530"/>
      <c r="F49" s="519" t="str">
        <f>特殊原因!T24</f>
        <v/>
      </c>
      <c r="G49" s="519"/>
      <c r="H49" s="530"/>
      <c r="I49" s="519" t="str">
        <f>特殊原因!W24</f>
        <v/>
      </c>
      <c r="J49" s="519"/>
      <c r="K49" s="530"/>
      <c r="L49" s="519" t="str">
        <f>特殊原因!Z24</f>
        <v/>
      </c>
      <c r="M49" s="519"/>
      <c r="N49" s="530"/>
      <c r="O49" s="519" t="str">
        <f>特殊原因!AC24</f>
        <v/>
      </c>
      <c r="P49" s="519"/>
      <c r="Q49" s="530"/>
      <c r="R49" s="519" t="str">
        <f>特殊原因!AF24</f>
        <v/>
      </c>
      <c r="S49" s="519"/>
      <c r="T49" s="530"/>
      <c r="U49" s="519" t="str">
        <f>特殊原因!AI24</f>
        <v/>
      </c>
      <c r="V49" s="519"/>
      <c r="W49" s="530"/>
      <c r="X49" s="519" t="str">
        <f>特殊原因!AL24</f>
        <v/>
      </c>
      <c r="Y49" s="519"/>
      <c r="Z49" s="530"/>
      <c r="AA49" s="519" t="str">
        <f>特殊原因!AO24</f>
        <v/>
      </c>
      <c r="AB49" s="519"/>
      <c r="AC49" s="530"/>
      <c r="AD49" s="519" t="str">
        <f>特殊原因!AR24</f>
        <v/>
      </c>
      <c r="AE49" s="519"/>
      <c r="AF49" s="530"/>
      <c r="AG49" s="519" t="str">
        <f>特殊原因!AU24</f>
        <v/>
      </c>
      <c r="AH49" s="479"/>
      <c r="AJ49" s="65"/>
      <c r="AM49" s="65"/>
    </row>
    <row r="50" spans="1:39" s="51" customFormat="1">
      <c r="A50" s="511"/>
      <c r="B50" s="488" t="s">
        <v>29</v>
      </c>
      <c r="C50" s="488"/>
      <c r="D50" s="512"/>
      <c r="E50" s="523" t="str">
        <f ca="1">特殊原因!S26</f>
        <v/>
      </c>
      <c r="F50" s="523"/>
      <c r="G50" s="516"/>
      <c r="H50" s="523" t="str">
        <f ca="1">特殊原因!V26</f>
        <v/>
      </c>
      <c r="I50" s="523"/>
      <c r="J50" s="516"/>
      <c r="K50" s="523" t="str">
        <f ca="1">特殊原因!Y26</f>
        <v/>
      </c>
      <c r="L50" s="523"/>
      <c r="M50" s="516"/>
      <c r="N50" s="523" t="str">
        <f ca="1">特殊原因!AB26</f>
        <v/>
      </c>
      <c r="O50" s="523"/>
      <c r="P50" s="516"/>
      <c r="Q50" s="523" t="str">
        <f ca="1">特殊原因!AE26</f>
        <v/>
      </c>
      <c r="R50" s="523"/>
      <c r="S50" s="516"/>
      <c r="T50" s="523" t="str">
        <f ca="1">特殊原因!AH26</f>
        <v/>
      </c>
      <c r="U50" s="523"/>
      <c r="V50" s="516"/>
      <c r="W50" s="523" t="str">
        <f ca="1">特殊原因!AK26</f>
        <v/>
      </c>
      <c r="X50" s="523"/>
      <c r="Y50" s="516"/>
      <c r="Z50" s="523" t="str">
        <f ca="1">特殊原因!AN26</f>
        <v/>
      </c>
      <c r="AA50" s="523"/>
      <c r="AB50" s="516"/>
      <c r="AC50" s="523" t="str">
        <f ca="1">特殊原因!AQ26</f>
        <v/>
      </c>
      <c r="AD50" s="523"/>
      <c r="AE50" s="516"/>
      <c r="AF50" s="523" t="str">
        <f ca="1">特殊原因!AT26</f>
        <v/>
      </c>
      <c r="AG50" s="523"/>
      <c r="AH50" s="516"/>
      <c r="AJ50" s="65"/>
      <c r="AM50" s="65"/>
    </row>
    <row r="51" spans="1:39" ht="26.85" customHeight="1"/>
    <row r="52" spans="1:39" s="51" customFormat="1">
      <c r="A52" s="511" t="s">
        <v>93</v>
      </c>
      <c r="B52" s="498" t="s">
        <v>40</v>
      </c>
      <c r="C52" s="499"/>
      <c r="D52" s="500"/>
      <c r="E52" s="472">
        <v>1</v>
      </c>
      <c r="F52" s="473"/>
      <c r="G52" s="474"/>
      <c r="H52" s="472">
        <v>2</v>
      </c>
      <c r="I52" s="473"/>
      <c r="J52" s="474"/>
      <c r="K52" s="472">
        <v>3</v>
      </c>
      <c r="L52" s="473"/>
      <c r="M52" s="474"/>
      <c r="N52" s="472">
        <v>4</v>
      </c>
      <c r="O52" s="473"/>
      <c r="P52" s="474"/>
      <c r="Q52" s="472">
        <v>5</v>
      </c>
      <c r="R52" s="473"/>
      <c r="S52" s="474"/>
      <c r="T52" s="472">
        <v>6</v>
      </c>
      <c r="U52" s="473"/>
      <c r="V52" s="474"/>
      <c r="X52" s="65"/>
      <c r="AA52" s="65"/>
      <c r="AD52" s="65"/>
      <c r="AG52" s="65"/>
      <c r="AJ52" s="65"/>
      <c r="AM52" s="65"/>
    </row>
    <row r="53" spans="1:39" s="51" customFormat="1" ht="17" customHeight="1">
      <c r="A53" s="511"/>
      <c r="B53" s="498" t="s">
        <v>31</v>
      </c>
      <c r="C53" s="499"/>
      <c r="D53" s="500"/>
      <c r="E53" s="472" t="str">
        <f ca="1">IFERROR(IF(INDIRECT("'自尋他校 ("&amp;E$1&amp;")'!J5")="","",INDIRECT("'自尋他校 ("&amp;E$1&amp;")'!J5")),"")</f>
        <v/>
      </c>
      <c r="F53" s="473"/>
      <c r="G53" s="474"/>
      <c r="H53" s="472" t="str">
        <f t="shared" ref="H53" ca="1" si="187">IFERROR(IF(INDIRECT("'自尋他校 ("&amp;H$1&amp;")'!J5")="","",INDIRECT("'自尋他校 ("&amp;H$1&amp;")'!J5")),"")</f>
        <v/>
      </c>
      <c r="I53" s="473"/>
      <c r="J53" s="474"/>
      <c r="K53" s="472" t="str">
        <f t="shared" ref="K53" ca="1" si="188">IFERROR(IF(INDIRECT("'自尋他校 ("&amp;K$1&amp;")'!J5")="","",INDIRECT("'自尋他校 ("&amp;K$1&amp;")'!J5")),"")</f>
        <v/>
      </c>
      <c r="L53" s="473"/>
      <c r="M53" s="474"/>
      <c r="N53" s="472" t="str">
        <f t="shared" ref="N53" ca="1" si="189">IFERROR(IF(INDIRECT("'自尋他校 ("&amp;N$1&amp;")'!J5")="","",INDIRECT("'自尋他校 ("&amp;N$1&amp;")'!J5")),"")</f>
        <v/>
      </c>
      <c r="O53" s="473"/>
      <c r="P53" s="474"/>
      <c r="Q53" s="472" t="str">
        <f t="shared" ref="Q53" ca="1" si="190">IFERROR(IF(INDIRECT("'自尋他校 ("&amp;Q$1&amp;")'!J5")="","",INDIRECT("'自尋他校 ("&amp;Q$1&amp;")'!J5")),"")</f>
        <v/>
      </c>
      <c r="R53" s="473"/>
      <c r="S53" s="474"/>
      <c r="T53" s="472" t="str">
        <f t="shared" ref="T53" ca="1" si="191">IFERROR(IF(INDIRECT("'自尋他校 ("&amp;T$1&amp;")'!J5")="","",INDIRECT("'自尋他校 ("&amp;T$1&amp;")'!J5")),"")</f>
        <v/>
      </c>
      <c r="U53" s="473"/>
      <c r="V53" s="474"/>
      <c r="X53" s="65"/>
      <c r="AA53" s="65"/>
      <c r="AD53" s="65"/>
      <c r="AG53" s="65"/>
      <c r="AJ53" s="65"/>
      <c r="AM53" s="65"/>
    </row>
    <row r="54" spans="1:39" s="51" customFormat="1" ht="17.7" thickBot="1">
      <c r="A54" s="511"/>
      <c r="B54" s="483" t="s">
        <v>132</v>
      </c>
      <c r="C54" s="483"/>
      <c r="D54" s="483"/>
      <c r="E54" s="475" t="str">
        <f ca="1">IFERROR(IF(INDIRECT("'自尋他校 ("&amp;E$1&amp;")'!E5")="","",INDIRECT("'自尋他校 ("&amp;E$1&amp;")'!E5")),"")</f>
        <v/>
      </c>
      <c r="F54" s="476"/>
      <c r="G54" s="477"/>
      <c r="H54" s="475" t="str">
        <f ca="1">IFERROR(IF(INDIRECT("'自尋他校 ("&amp;H$1&amp;")'!E5")="","",INDIRECT("'自尋他校 ("&amp;H$1&amp;")'!E5")),"")</f>
        <v/>
      </c>
      <c r="I54" s="476"/>
      <c r="J54" s="477"/>
      <c r="K54" s="475" t="str">
        <f t="shared" ref="K54" ca="1" si="192">IFERROR(IF(INDIRECT("'自尋他校 ("&amp;K$1&amp;")'!E5")="","",INDIRECT("'自尋他校 ("&amp;K$1&amp;")'!E5")),"")</f>
        <v/>
      </c>
      <c r="L54" s="476"/>
      <c r="M54" s="477"/>
      <c r="N54" s="475" t="str">
        <f t="shared" ref="N54" ca="1" si="193">IFERROR(IF(INDIRECT("'自尋他校 ("&amp;N$1&amp;")'!E5")="","",INDIRECT("'自尋他校 ("&amp;N$1&amp;")'!E5")),"")</f>
        <v/>
      </c>
      <c r="O54" s="476"/>
      <c r="P54" s="477"/>
      <c r="Q54" s="475" t="str">
        <f t="shared" ref="Q54" ca="1" si="194">IFERROR(IF(INDIRECT("'自尋他校 ("&amp;Q$1&amp;")'!E5")="","",INDIRECT("'自尋他校 ("&amp;Q$1&amp;")'!E5")),"")</f>
        <v/>
      </c>
      <c r="R54" s="476"/>
      <c r="S54" s="477"/>
      <c r="T54" s="475" t="str">
        <f t="shared" ref="T54" ca="1" si="195">IFERROR(IF(INDIRECT("'自尋他校 ("&amp;T$1&amp;")'!E5")="","",INDIRECT("'自尋他校 ("&amp;T$1&amp;")'!E5")),"")</f>
        <v/>
      </c>
      <c r="U54" s="476"/>
      <c r="V54" s="477"/>
      <c r="X54" s="65"/>
      <c r="AA54" s="65"/>
      <c r="AD54" s="65"/>
      <c r="AG54" s="65"/>
      <c r="AJ54" s="65"/>
      <c r="AM54" s="65"/>
    </row>
    <row r="55" spans="1:39" ht="17" customHeight="1">
      <c r="A55" s="511"/>
      <c r="B55" s="484" t="s">
        <v>155</v>
      </c>
      <c r="C55" s="485"/>
      <c r="D55" s="485"/>
      <c r="E55" s="53" t="s">
        <v>18</v>
      </c>
      <c r="F55" s="59" t="s">
        <v>1</v>
      </c>
      <c r="G55" s="52" t="s">
        <v>19</v>
      </c>
      <c r="H55" s="53" t="s">
        <v>18</v>
      </c>
      <c r="I55" s="59" t="s">
        <v>1</v>
      </c>
      <c r="J55" s="52" t="s">
        <v>19</v>
      </c>
      <c r="K55" s="53" t="s">
        <v>18</v>
      </c>
      <c r="L55" s="59" t="s">
        <v>1</v>
      </c>
      <c r="M55" s="52" t="s">
        <v>19</v>
      </c>
      <c r="N55" s="53" t="s">
        <v>18</v>
      </c>
      <c r="O55" s="59" t="s">
        <v>1</v>
      </c>
      <c r="P55" s="52" t="s">
        <v>19</v>
      </c>
      <c r="Q55" s="53" t="s">
        <v>18</v>
      </c>
      <c r="R55" s="59" t="s">
        <v>1</v>
      </c>
      <c r="S55" s="52" t="s">
        <v>19</v>
      </c>
      <c r="T55" s="53" t="s">
        <v>18</v>
      </c>
      <c r="U55" s="59" t="s">
        <v>1</v>
      </c>
      <c r="V55" s="153" t="s">
        <v>19</v>
      </c>
    </row>
    <row r="56" spans="1:39" s="51" customFormat="1">
      <c r="A56" s="511"/>
      <c r="B56" s="501" t="s">
        <v>3</v>
      </c>
      <c r="C56" s="504" t="s">
        <v>4</v>
      </c>
      <c r="D56" s="505"/>
      <c r="E56" s="57" t="str">
        <f ca="1">IFERROR(INDIRECT("'自尋他校 ("&amp;E$1&amp;")'!$S$9"),"")</f>
        <v/>
      </c>
      <c r="F56" s="64" t="str">
        <f ca="1">IF(E56="","",E56*評估費用試算工具!$I$4)</f>
        <v/>
      </c>
      <c r="G56" s="494" t="str">
        <f ca="1">IF(SUM(F56:F67)=0,"",SUM(F56:F67))</f>
        <v/>
      </c>
      <c r="H56" s="57" t="str">
        <f ca="1">IFERROR(INDIRECT("'自尋他校 ("&amp;H$1&amp;")'!$S$9"),"")</f>
        <v/>
      </c>
      <c r="I56" s="64" t="str">
        <f ca="1">IF(H56="","",H56*評估費用試算工具!$I$4)</f>
        <v/>
      </c>
      <c r="J56" s="494" t="str">
        <f ca="1">IF(SUM(I56:I67)=0,"",SUM(I56:I67))</f>
        <v/>
      </c>
      <c r="K56" s="57" t="str">
        <f t="shared" ref="K56" ca="1" si="196">IFERROR(INDIRECT("'自尋他校 ("&amp;K$1&amp;")'!$S$9"),"")</f>
        <v/>
      </c>
      <c r="L56" s="64" t="str">
        <f ca="1">IF(K56="","",K56*評估費用試算工具!$I$4)</f>
        <v/>
      </c>
      <c r="M56" s="494" t="str">
        <f t="shared" ref="M56" ca="1" si="197">IF(SUM(L56:L67)=0,"",SUM(L56:L67))</f>
        <v/>
      </c>
      <c r="N56" s="57" t="str">
        <f t="shared" ref="N56" ca="1" si="198">IFERROR(INDIRECT("'自尋他校 ("&amp;N$1&amp;")'!$S$9"),"")</f>
        <v/>
      </c>
      <c r="O56" s="64" t="str">
        <f ca="1">IF(N56="","",N56*評估費用試算工具!$I$4)</f>
        <v/>
      </c>
      <c r="P56" s="494" t="str">
        <f t="shared" ref="P56" ca="1" si="199">IF(SUM(O56:O67)=0,"",SUM(O56:O67))</f>
        <v/>
      </c>
      <c r="Q56" s="57" t="str">
        <f t="shared" ref="Q56" ca="1" si="200">IFERROR(INDIRECT("'自尋他校 ("&amp;Q$1&amp;")'!$S$9"),"")</f>
        <v/>
      </c>
      <c r="R56" s="64" t="str">
        <f ca="1">IF(Q56="","",Q56*評估費用試算工具!$I$4)</f>
        <v/>
      </c>
      <c r="S56" s="494" t="str">
        <f t="shared" ref="S56" ca="1" si="201">IF(SUM(R56:R67)=0,"",SUM(R56:R67))</f>
        <v/>
      </c>
      <c r="T56" s="57" t="str">
        <f t="shared" ref="T56" ca="1" si="202">IFERROR(INDIRECT("'自尋他校 ("&amp;T$1&amp;")'!$S$9"),"")</f>
        <v/>
      </c>
      <c r="U56" s="64" t="str">
        <f ca="1">IF(T56="","",T56*評估費用試算工具!$I$4)</f>
        <v/>
      </c>
      <c r="V56" s="478" t="str">
        <f t="shared" ref="V56" ca="1" si="203">IF(SUM(U56:U67)=0,"",SUM(U56:U67))</f>
        <v/>
      </c>
      <c r="X56" s="65"/>
      <c r="AA56" s="65"/>
      <c r="AD56" s="65"/>
      <c r="AG56" s="65"/>
      <c r="AJ56" s="65"/>
      <c r="AM56" s="65"/>
    </row>
    <row r="57" spans="1:39" s="51" customFormat="1">
      <c r="A57" s="511"/>
      <c r="B57" s="502"/>
      <c r="C57" s="504" t="s">
        <v>5</v>
      </c>
      <c r="D57" s="505"/>
      <c r="E57" s="57" t="str">
        <f ca="1">IFERROR(INDIRECT("'自尋他校 ("&amp;E$1&amp;")'!$S$10"),"")</f>
        <v/>
      </c>
      <c r="F57" s="64" t="str">
        <f ca="1">IF(E57="","",E57*評估費用試算工具!$I$5)</f>
        <v/>
      </c>
      <c r="G57" s="494"/>
      <c r="H57" s="57" t="str">
        <f ca="1">IFERROR(INDIRECT("'自尋他校 ("&amp;H$1&amp;")'!$S$10"),"")</f>
        <v/>
      </c>
      <c r="I57" s="64" t="str">
        <f ca="1">IF(H57="","",H57*評估費用試算工具!$I$5)</f>
        <v/>
      </c>
      <c r="J57" s="494"/>
      <c r="K57" s="57" t="str">
        <f t="shared" ref="K57" ca="1" si="204">IFERROR(INDIRECT("'自尋他校 ("&amp;K$1&amp;")'!$S$10"),"")</f>
        <v/>
      </c>
      <c r="L57" s="64" t="str">
        <f ca="1">IF(K57="","",K57*評估費用試算工具!$I$5)</f>
        <v/>
      </c>
      <c r="M57" s="494"/>
      <c r="N57" s="57" t="str">
        <f t="shared" ref="N57" ca="1" si="205">IFERROR(INDIRECT("'自尋他校 ("&amp;N$1&amp;")'!$S$10"),"")</f>
        <v/>
      </c>
      <c r="O57" s="64" t="str">
        <f ca="1">IF(N57="","",N57*評估費用試算工具!$I$5)</f>
        <v/>
      </c>
      <c r="P57" s="494"/>
      <c r="Q57" s="57" t="str">
        <f t="shared" ref="Q57" ca="1" si="206">IFERROR(INDIRECT("'自尋他校 ("&amp;Q$1&amp;")'!$S$10"),"")</f>
        <v/>
      </c>
      <c r="R57" s="64" t="str">
        <f ca="1">IF(Q57="","",Q57*評估費用試算工具!$I$5)</f>
        <v/>
      </c>
      <c r="S57" s="494"/>
      <c r="T57" s="57" t="str">
        <f t="shared" ref="T57" ca="1" si="207">IFERROR(INDIRECT("'自尋他校 ("&amp;T$1&amp;")'!$S$10"),"")</f>
        <v/>
      </c>
      <c r="U57" s="64" t="str">
        <f ca="1">IF(T57="","",T57*評估費用試算工具!$I$5)</f>
        <v/>
      </c>
      <c r="V57" s="478"/>
      <c r="X57" s="65"/>
      <c r="AA57" s="65"/>
      <c r="AD57" s="65"/>
      <c r="AG57" s="65"/>
      <c r="AJ57" s="65"/>
      <c r="AM57" s="65"/>
    </row>
    <row r="58" spans="1:39" s="51" customFormat="1">
      <c r="A58" s="511"/>
      <c r="B58" s="502"/>
      <c r="C58" s="507" t="s">
        <v>56</v>
      </c>
      <c r="D58" s="508"/>
      <c r="E58" s="57" t="str">
        <f ca="1">IFERROR(INDIRECT("'自尋他校 ("&amp;E$1&amp;")'!$S$11"),"")</f>
        <v/>
      </c>
      <c r="F58" s="64" t="str">
        <f ca="1">IF(E58="","",ROUNDUP(E58/20,0)*評估費用試算工具!$I$6)</f>
        <v/>
      </c>
      <c r="G58" s="494"/>
      <c r="H58" s="57" t="str">
        <f ca="1">IFERROR(INDIRECT("'自尋他校 ("&amp;H$1&amp;")'!$S$11"),"")</f>
        <v/>
      </c>
      <c r="I58" s="64" t="str">
        <f ca="1">IF(H58="","",ROUNDUP(H58/20,0)*評估費用試算工具!$I$6)</f>
        <v/>
      </c>
      <c r="J58" s="494"/>
      <c r="K58" s="57" t="str">
        <f t="shared" ref="K58" ca="1" si="208">IFERROR(INDIRECT("'自尋他校 ("&amp;K$1&amp;")'!$S$11"),"")</f>
        <v/>
      </c>
      <c r="L58" s="64" t="str">
        <f ca="1">IF(K58="","",ROUNDUP(K58/20,0)*評估費用試算工具!$I$6)</f>
        <v/>
      </c>
      <c r="M58" s="494"/>
      <c r="N58" s="57" t="str">
        <f t="shared" ref="N58" ca="1" si="209">IFERROR(INDIRECT("'自尋他校 ("&amp;N$1&amp;")'!$S$11"),"")</f>
        <v/>
      </c>
      <c r="O58" s="64" t="str">
        <f ca="1">IF(N58="","",ROUNDUP(N58/20,0)*評估費用試算工具!$I$6)</f>
        <v/>
      </c>
      <c r="P58" s="494"/>
      <c r="Q58" s="57" t="str">
        <f t="shared" ref="Q58" ca="1" si="210">IFERROR(INDIRECT("'自尋他校 ("&amp;Q$1&amp;")'!$S$11"),"")</f>
        <v/>
      </c>
      <c r="R58" s="64" t="str">
        <f ca="1">IF(Q58="","",ROUNDUP(Q58/20,0)*評估費用試算工具!$I$6)</f>
        <v/>
      </c>
      <c r="S58" s="494"/>
      <c r="T58" s="57" t="str">
        <f t="shared" ref="T58" ca="1" si="211">IFERROR(INDIRECT("'自尋他校 ("&amp;T$1&amp;")'!$S$11"),"")</f>
        <v/>
      </c>
      <c r="U58" s="64" t="str">
        <f ca="1">IF(T58="","",ROUNDUP(T58/20,0)*評估費用試算工具!$I$6)</f>
        <v/>
      </c>
      <c r="V58" s="478"/>
      <c r="X58" s="65"/>
      <c r="AA58" s="65"/>
      <c r="AD58" s="65"/>
      <c r="AG58" s="65"/>
      <c r="AJ58" s="65"/>
      <c r="AM58" s="65"/>
    </row>
    <row r="59" spans="1:39" s="51" customFormat="1">
      <c r="A59" s="511"/>
      <c r="B59" s="502"/>
      <c r="C59" s="504" t="s">
        <v>8</v>
      </c>
      <c r="D59" s="505"/>
      <c r="E59" s="57" t="str">
        <f ca="1">IFERROR(INDIRECT("'自尋他校 ("&amp;E$1&amp;")'!$S$12"),"")</f>
        <v/>
      </c>
      <c r="F59" s="64" t="str">
        <f ca="1">IF(E59="","",ROUNDUP(E59/20,0)*評估費用試算工具!$I$7)</f>
        <v/>
      </c>
      <c r="G59" s="494"/>
      <c r="H59" s="57" t="str">
        <f ca="1">IFERROR(INDIRECT("'自尋他校 ("&amp;H$1&amp;")'!$S$12"),"")</f>
        <v/>
      </c>
      <c r="I59" s="64" t="str">
        <f ca="1">IF(H59="","",ROUNDUP(H59/20,0)*評估費用試算工具!$I$7)</f>
        <v/>
      </c>
      <c r="J59" s="494"/>
      <c r="K59" s="57" t="str">
        <f t="shared" ref="K59" ca="1" si="212">IFERROR(INDIRECT("'自尋他校 ("&amp;K$1&amp;")'!$S$12"),"")</f>
        <v/>
      </c>
      <c r="L59" s="64" t="str">
        <f ca="1">IF(K59="","",ROUNDUP(K59/20,0)*評估費用試算工具!$I$7)</f>
        <v/>
      </c>
      <c r="M59" s="494"/>
      <c r="N59" s="57" t="str">
        <f t="shared" ref="N59" ca="1" si="213">IFERROR(INDIRECT("'自尋他校 ("&amp;N$1&amp;")'!$S$12"),"")</f>
        <v/>
      </c>
      <c r="O59" s="64" t="str">
        <f ca="1">IF(N59="","",ROUNDUP(N59/20,0)*評估費用試算工具!$I$7)</f>
        <v/>
      </c>
      <c r="P59" s="494"/>
      <c r="Q59" s="57" t="str">
        <f t="shared" ref="Q59" ca="1" si="214">IFERROR(INDIRECT("'自尋他校 ("&amp;Q$1&amp;")'!$S$12"),"")</f>
        <v/>
      </c>
      <c r="R59" s="64" t="str">
        <f ca="1">IF(Q59="","",ROUNDUP(Q59/20,0)*評估費用試算工具!$I$7)</f>
        <v/>
      </c>
      <c r="S59" s="494"/>
      <c r="T59" s="57" t="str">
        <f t="shared" ref="T59" ca="1" si="215">IFERROR(INDIRECT("'自尋他校 ("&amp;T$1&amp;")'!$S$12"),"")</f>
        <v/>
      </c>
      <c r="U59" s="64" t="str">
        <f ca="1">IF(T59="","",ROUNDUP(T59/20,0)*評估費用試算工具!$I$7)</f>
        <v/>
      </c>
      <c r="V59" s="478"/>
      <c r="X59" s="65"/>
      <c r="AA59" s="65"/>
      <c r="AD59" s="65"/>
      <c r="AG59" s="65"/>
      <c r="AJ59" s="65"/>
      <c r="AM59" s="65"/>
    </row>
    <row r="60" spans="1:39" s="51" customFormat="1">
      <c r="A60" s="511"/>
      <c r="B60" s="502"/>
      <c r="C60" s="509" t="s">
        <v>41</v>
      </c>
      <c r="D60" s="13" t="s">
        <v>6</v>
      </c>
      <c r="E60" s="57" t="str">
        <f ca="1">IFERROR(INDIRECT("'自尋他校 ("&amp;E$1&amp;")'!$S$13"),"")</f>
        <v/>
      </c>
      <c r="F60" s="64" t="str">
        <f ca="1">IF(E60="","",ROUNDUP(E60/5,0)*評估費用試算工具!$I$8)</f>
        <v/>
      </c>
      <c r="G60" s="494"/>
      <c r="H60" s="57" t="str">
        <f ca="1">IFERROR(INDIRECT("'自尋他校 ("&amp;H$1&amp;")'!$S$13"),"")</f>
        <v/>
      </c>
      <c r="I60" s="64" t="str">
        <f ca="1">IF(H60="","",ROUNDUP(H60/5,0)*評估費用試算工具!$I$8)</f>
        <v/>
      </c>
      <c r="J60" s="494"/>
      <c r="K60" s="57" t="str">
        <f t="shared" ref="K60" ca="1" si="216">IFERROR(INDIRECT("'自尋他校 ("&amp;K$1&amp;")'!$S$13"),"")</f>
        <v/>
      </c>
      <c r="L60" s="64" t="str">
        <f ca="1">IF(K60="","",ROUNDUP(K60/5,0)*評估費用試算工具!$I$8)</f>
        <v/>
      </c>
      <c r="M60" s="494"/>
      <c r="N60" s="57" t="str">
        <f t="shared" ref="N60" ca="1" si="217">IFERROR(INDIRECT("'自尋他校 ("&amp;N$1&amp;")'!$S$13"),"")</f>
        <v/>
      </c>
      <c r="O60" s="64" t="str">
        <f ca="1">IF(N60="","",ROUNDUP(N60/5,0)*評估費用試算工具!$I$8)</f>
        <v/>
      </c>
      <c r="P60" s="494"/>
      <c r="Q60" s="57" t="str">
        <f t="shared" ref="Q60" ca="1" si="218">IFERROR(INDIRECT("'自尋他校 ("&amp;Q$1&amp;")'!$S$13"),"")</f>
        <v/>
      </c>
      <c r="R60" s="64" t="str">
        <f ca="1">IF(Q60="","",ROUNDUP(Q60/5,0)*評估費用試算工具!$I$8)</f>
        <v/>
      </c>
      <c r="S60" s="494"/>
      <c r="T60" s="57" t="str">
        <f t="shared" ref="T60" ca="1" si="219">IFERROR(INDIRECT("'自尋他校 ("&amp;T$1&amp;")'!$S$13"),"")</f>
        <v/>
      </c>
      <c r="U60" s="64" t="str">
        <f ca="1">IF(T60="","",ROUNDUP(T60/5,0)*評估費用試算工具!$I$8)</f>
        <v/>
      </c>
      <c r="V60" s="478"/>
      <c r="X60" s="65"/>
      <c r="AA60" s="65"/>
      <c r="AD60" s="65"/>
      <c r="AG60" s="65"/>
      <c r="AJ60" s="65"/>
      <c r="AM60" s="65"/>
    </row>
    <row r="61" spans="1:39" s="51" customFormat="1">
      <c r="A61" s="511"/>
      <c r="B61" s="502"/>
      <c r="C61" s="510"/>
      <c r="D61" s="13" t="s">
        <v>7</v>
      </c>
      <c r="E61" s="57" t="str">
        <f ca="1">IFERROR(INDIRECT("'自尋他校 ("&amp;E$1&amp;")'!$S$14"),"")</f>
        <v/>
      </c>
      <c r="F61" s="64" t="str">
        <f ca="1">IF(E61="","",E61*評估費用試算工具!$I$9)</f>
        <v/>
      </c>
      <c r="G61" s="494"/>
      <c r="H61" s="57" t="str">
        <f ca="1">IFERROR(INDIRECT("'自尋他校 ("&amp;H$1&amp;")'!$S$14"),"")</f>
        <v/>
      </c>
      <c r="I61" s="64" t="str">
        <f ca="1">IF(H61="","",H61*評估費用試算工具!$I$9)</f>
        <v/>
      </c>
      <c r="J61" s="494"/>
      <c r="K61" s="57" t="str">
        <f t="shared" ref="K61" ca="1" si="220">IFERROR(INDIRECT("'自尋他校 ("&amp;K$1&amp;")'!$S$14"),"")</f>
        <v/>
      </c>
      <c r="L61" s="64" t="str">
        <f ca="1">IF(K61="","",K61*評估費用試算工具!$I$9)</f>
        <v/>
      </c>
      <c r="M61" s="494"/>
      <c r="N61" s="57" t="str">
        <f t="shared" ref="N61" ca="1" si="221">IFERROR(INDIRECT("'自尋他校 ("&amp;N$1&amp;")'!$S$14"),"")</f>
        <v/>
      </c>
      <c r="O61" s="64" t="str">
        <f ca="1">IF(N61="","",N61*評估費用試算工具!$I$9)</f>
        <v/>
      </c>
      <c r="P61" s="494"/>
      <c r="Q61" s="57" t="str">
        <f t="shared" ref="Q61" ca="1" si="222">IFERROR(INDIRECT("'自尋他校 ("&amp;Q$1&amp;")'!$S$14"),"")</f>
        <v/>
      </c>
      <c r="R61" s="64" t="str">
        <f ca="1">IF(Q61="","",Q61*評估費用試算工具!$I$9)</f>
        <v/>
      </c>
      <c r="S61" s="494"/>
      <c r="T61" s="57" t="str">
        <f t="shared" ref="T61" ca="1" si="223">IFERROR(INDIRECT("'自尋他校 ("&amp;T$1&amp;")'!$S$14"),"")</f>
        <v/>
      </c>
      <c r="U61" s="64" t="str">
        <f ca="1">IF(T61="","",T61*評估費用試算工具!$I$9)</f>
        <v/>
      </c>
      <c r="V61" s="478"/>
      <c r="X61" s="65"/>
      <c r="AA61" s="65"/>
      <c r="AD61" s="65"/>
      <c r="AG61" s="65"/>
      <c r="AJ61" s="65"/>
      <c r="AM61" s="65"/>
    </row>
    <row r="62" spans="1:39" s="51" customFormat="1">
      <c r="A62" s="511"/>
      <c r="B62" s="502"/>
      <c r="C62" s="504" t="s">
        <v>9</v>
      </c>
      <c r="D62" s="505"/>
      <c r="E62" s="57" t="str">
        <f ca="1">IFERROR(INDIRECT("'自尋他校 ("&amp;E$1&amp;")'!$S$15"),"")</f>
        <v/>
      </c>
      <c r="F62" s="64" t="str">
        <f ca="1">IF(E62="","",E62*評估費用試算工具!$I$10)</f>
        <v/>
      </c>
      <c r="G62" s="494"/>
      <c r="H62" s="57" t="str">
        <f ca="1">IFERROR(INDIRECT("'自尋他校 ("&amp;H$1&amp;")'!$S$15"),"")</f>
        <v/>
      </c>
      <c r="I62" s="64" t="str">
        <f ca="1">IF(H62="","",H62*評估費用試算工具!$I$10)</f>
        <v/>
      </c>
      <c r="J62" s="494"/>
      <c r="K62" s="57" t="str">
        <f t="shared" ref="K62" ca="1" si="224">IFERROR(INDIRECT("'自尋他校 ("&amp;K$1&amp;")'!$S$15"),"")</f>
        <v/>
      </c>
      <c r="L62" s="64" t="str">
        <f ca="1">IF(K62="","",K62*評估費用試算工具!$I$10)</f>
        <v/>
      </c>
      <c r="M62" s="494"/>
      <c r="N62" s="57" t="str">
        <f t="shared" ref="N62" ca="1" si="225">IFERROR(INDIRECT("'自尋他校 ("&amp;N$1&amp;")'!$S$15"),"")</f>
        <v/>
      </c>
      <c r="O62" s="64" t="str">
        <f ca="1">IF(N62="","",N62*評估費用試算工具!$I$10)</f>
        <v/>
      </c>
      <c r="P62" s="494"/>
      <c r="Q62" s="57" t="str">
        <f t="shared" ref="Q62" ca="1" si="226">IFERROR(INDIRECT("'自尋他校 ("&amp;Q$1&amp;")'!$S$15"),"")</f>
        <v/>
      </c>
      <c r="R62" s="64" t="str">
        <f ca="1">IF(Q62="","",Q62*評估費用試算工具!$I$10)</f>
        <v/>
      </c>
      <c r="S62" s="494"/>
      <c r="T62" s="57" t="str">
        <f t="shared" ref="T62" ca="1" si="227">IFERROR(INDIRECT("'自尋他校 ("&amp;T$1&amp;")'!$S$15"),"")</f>
        <v/>
      </c>
      <c r="U62" s="64" t="str">
        <f ca="1">IF(T62="","",T62*評估費用試算工具!$I$10)</f>
        <v/>
      </c>
      <c r="V62" s="478"/>
      <c r="X62" s="65"/>
      <c r="AA62" s="65"/>
      <c r="AD62" s="65"/>
      <c r="AG62" s="65"/>
      <c r="AJ62" s="65"/>
      <c r="AM62" s="65"/>
    </row>
    <row r="63" spans="1:39" s="51" customFormat="1">
      <c r="A63" s="511"/>
      <c r="B63" s="502"/>
      <c r="C63" s="504" t="s">
        <v>10</v>
      </c>
      <c r="D63" s="505"/>
      <c r="E63" s="57" t="str">
        <f ca="1">IFERROR(INDIRECT("'自尋他校 ("&amp;E$1&amp;")'!$S$16"),"")</f>
        <v/>
      </c>
      <c r="F63" s="64" t="str">
        <f ca="1">IF(E63="","",E63*評估費用試算工具!$I$11)</f>
        <v/>
      </c>
      <c r="G63" s="494"/>
      <c r="H63" s="57" t="str">
        <f ca="1">IFERROR(INDIRECT("'自尋他校 ("&amp;H$1&amp;")'!$S$16"),"")</f>
        <v/>
      </c>
      <c r="I63" s="64" t="str">
        <f ca="1">IF(H63="","",H63*評估費用試算工具!$I$11)</f>
        <v/>
      </c>
      <c r="J63" s="494"/>
      <c r="K63" s="57" t="str">
        <f t="shared" ref="K63" ca="1" si="228">IFERROR(INDIRECT("'自尋他校 ("&amp;K$1&amp;")'!$S$16"),"")</f>
        <v/>
      </c>
      <c r="L63" s="64" t="str">
        <f ca="1">IF(K63="","",K63*評估費用試算工具!$I$11)</f>
        <v/>
      </c>
      <c r="M63" s="494"/>
      <c r="N63" s="57" t="str">
        <f t="shared" ref="N63" ca="1" si="229">IFERROR(INDIRECT("'自尋他校 ("&amp;N$1&amp;")'!$S$16"),"")</f>
        <v/>
      </c>
      <c r="O63" s="64" t="str">
        <f ca="1">IF(N63="","",N63*評估費用試算工具!$I$11)</f>
        <v/>
      </c>
      <c r="P63" s="494"/>
      <c r="Q63" s="57" t="str">
        <f t="shared" ref="Q63" ca="1" si="230">IFERROR(INDIRECT("'自尋他校 ("&amp;Q$1&amp;")'!$S$16"),"")</f>
        <v/>
      </c>
      <c r="R63" s="64" t="str">
        <f ca="1">IF(Q63="","",Q63*評估費用試算工具!$I$11)</f>
        <v/>
      </c>
      <c r="S63" s="494"/>
      <c r="T63" s="57" t="str">
        <f t="shared" ref="T63" ca="1" si="231">IFERROR(INDIRECT("'自尋他校 ("&amp;T$1&amp;")'!$S$16"),"")</f>
        <v/>
      </c>
      <c r="U63" s="64" t="str">
        <f ca="1">IF(T63="","",T63*評估費用試算工具!$I$11)</f>
        <v/>
      </c>
      <c r="V63" s="478"/>
      <c r="X63" s="65"/>
      <c r="AA63" s="65"/>
      <c r="AD63" s="65"/>
      <c r="AG63" s="65"/>
      <c r="AJ63" s="65"/>
      <c r="AM63" s="65"/>
    </row>
    <row r="64" spans="1:39" s="51" customFormat="1">
      <c r="A64" s="511"/>
      <c r="B64" s="502"/>
      <c r="C64" s="504" t="s">
        <v>11</v>
      </c>
      <c r="D64" s="505"/>
      <c r="E64" s="57" t="str">
        <f ca="1">IFERROR(INDIRECT("'自尋他校 ("&amp;E$1&amp;")'!$S$17"),"")</f>
        <v/>
      </c>
      <c r="F64" s="64" t="str">
        <f ca="1">IF(E64="","",E64*評估費用試算工具!$I$12)</f>
        <v/>
      </c>
      <c r="G64" s="494"/>
      <c r="H64" s="57" t="str">
        <f ca="1">IFERROR(INDIRECT("'自尋他校 ("&amp;H$1&amp;")'!$S$17"),"")</f>
        <v/>
      </c>
      <c r="I64" s="64" t="str">
        <f ca="1">IF(H64="","",H64*評估費用試算工具!$I$12)</f>
        <v/>
      </c>
      <c r="J64" s="494"/>
      <c r="K64" s="57" t="str">
        <f t="shared" ref="K64" ca="1" si="232">IFERROR(INDIRECT("'自尋他校 ("&amp;K$1&amp;")'!$S$17"),"")</f>
        <v/>
      </c>
      <c r="L64" s="64" t="str">
        <f ca="1">IF(K64="","",K64*評估費用試算工具!$I$12)</f>
        <v/>
      </c>
      <c r="M64" s="494"/>
      <c r="N64" s="57" t="str">
        <f t="shared" ref="N64" ca="1" si="233">IFERROR(INDIRECT("'自尋他校 ("&amp;N$1&amp;")'!$S$17"),"")</f>
        <v/>
      </c>
      <c r="O64" s="64" t="str">
        <f ca="1">IF(N64="","",N64*評估費用試算工具!$I$12)</f>
        <v/>
      </c>
      <c r="P64" s="494"/>
      <c r="Q64" s="57" t="str">
        <f t="shared" ref="Q64" ca="1" si="234">IFERROR(INDIRECT("'自尋他校 ("&amp;Q$1&amp;")'!$S$17"),"")</f>
        <v/>
      </c>
      <c r="R64" s="64" t="str">
        <f ca="1">IF(Q64="","",Q64*評估費用試算工具!$I$12)</f>
        <v/>
      </c>
      <c r="S64" s="494"/>
      <c r="T64" s="57" t="str">
        <f t="shared" ref="T64" ca="1" si="235">IFERROR(INDIRECT("'自尋他校 ("&amp;T$1&amp;")'!$S$17"),"")</f>
        <v/>
      </c>
      <c r="U64" s="64" t="str">
        <f ca="1">IF(T64="","",T64*評估費用試算工具!$I$12)</f>
        <v/>
      </c>
      <c r="V64" s="478"/>
      <c r="X64" s="65"/>
      <c r="AA64" s="65"/>
      <c r="AD64" s="65"/>
      <c r="AG64" s="65"/>
      <c r="AJ64" s="65"/>
      <c r="AM64" s="65"/>
    </row>
    <row r="65" spans="1:39" s="51" customFormat="1">
      <c r="A65" s="511"/>
      <c r="B65" s="502"/>
      <c r="C65" s="504" t="s">
        <v>58</v>
      </c>
      <c r="D65" s="505"/>
      <c r="E65" s="57" t="str">
        <f ca="1">IFERROR(INDIRECT("'自尋他校 ("&amp;E$1&amp;")'!$S$18"),"")</f>
        <v/>
      </c>
      <c r="F65" s="64" t="str">
        <f ca="1">IF(E65="","",E65*評估費用試算工具!$I$13)</f>
        <v/>
      </c>
      <c r="G65" s="494"/>
      <c r="H65" s="57" t="str">
        <f ca="1">IFERROR(INDIRECT("'自尋他校 ("&amp;H$1&amp;")'!$S$18"),"")</f>
        <v/>
      </c>
      <c r="I65" s="64" t="str">
        <f ca="1">IF(H65="","",H65*評估費用試算工具!$I$13)</f>
        <v/>
      </c>
      <c r="J65" s="494"/>
      <c r="K65" s="57" t="str">
        <f t="shared" ref="K65" ca="1" si="236">IFERROR(INDIRECT("'自尋他校 ("&amp;K$1&amp;")'!$S$18"),"")</f>
        <v/>
      </c>
      <c r="L65" s="64" t="str">
        <f ca="1">IF(K65="","",K65*評估費用試算工具!$I$13)</f>
        <v/>
      </c>
      <c r="M65" s="494"/>
      <c r="N65" s="57" t="str">
        <f t="shared" ref="N65" ca="1" si="237">IFERROR(INDIRECT("'自尋他校 ("&amp;N$1&amp;")'!$S$18"),"")</f>
        <v/>
      </c>
      <c r="O65" s="64" t="str">
        <f ca="1">IF(N65="","",N65*評估費用試算工具!$I$13)</f>
        <v/>
      </c>
      <c r="P65" s="494"/>
      <c r="Q65" s="57" t="str">
        <f t="shared" ref="Q65" ca="1" si="238">IFERROR(INDIRECT("'自尋他校 ("&amp;Q$1&amp;")'!$S$18"),"")</f>
        <v/>
      </c>
      <c r="R65" s="64" t="str">
        <f ca="1">IF(Q65="","",Q65*評估費用試算工具!$I$13)</f>
        <v/>
      </c>
      <c r="S65" s="494"/>
      <c r="T65" s="57" t="str">
        <f t="shared" ref="T65" ca="1" si="239">IFERROR(INDIRECT("'自尋他校 ("&amp;T$1&amp;")'!$S$18"),"")</f>
        <v/>
      </c>
      <c r="U65" s="64" t="str">
        <f ca="1">IF(T65="","",T65*評估費用試算工具!$I$13)</f>
        <v/>
      </c>
      <c r="V65" s="478"/>
      <c r="X65" s="65"/>
      <c r="AA65" s="65"/>
      <c r="AD65" s="65"/>
      <c r="AG65" s="65"/>
      <c r="AJ65" s="65"/>
      <c r="AM65" s="65"/>
    </row>
    <row r="66" spans="1:39" s="51" customFormat="1">
      <c r="A66" s="511"/>
      <c r="B66" s="502"/>
      <c r="C66" s="504" t="s">
        <v>13</v>
      </c>
      <c r="D66" s="505"/>
      <c r="E66" s="57" t="str">
        <f ca="1">IFERROR(INDIRECT("'自尋他校 ("&amp;E$1&amp;")'!$S$19"),"")</f>
        <v/>
      </c>
      <c r="F66" s="64" t="str">
        <f ca="1">IF(E66="","",E66*評估費用試算工具!$I$14)</f>
        <v/>
      </c>
      <c r="G66" s="494"/>
      <c r="H66" s="57" t="str">
        <f ca="1">IFERROR(INDIRECT("'自尋他校 ("&amp;H$1&amp;")'!$S$19"),"")</f>
        <v/>
      </c>
      <c r="I66" s="64" t="str">
        <f ca="1">IF(H66="","",H66*評估費用試算工具!$I$14)</f>
        <v/>
      </c>
      <c r="J66" s="494"/>
      <c r="K66" s="57" t="str">
        <f t="shared" ref="K66" ca="1" si="240">IFERROR(INDIRECT("'自尋他校 ("&amp;K$1&amp;")'!$S$19"),"")</f>
        <v/>
      </c>
      <c r="L66" s="64" t="str">
        <f ca="1">IF(K66="","",K66*評估費用試算工具!$I$14)</f>
        <v/>
      </c>
      <c r="M66" s="494"/>
      <c r="N66" s="57" t="str">
        <f t="shared" ref="N66" ca="1" si="241">IFERROR(INDIRECT("'自尋他校 ("&amp;N$1&amp;")'!$S$19"),"")</f>
        <v/>
      </c>
      <c r="O66" s="64" t="str">
        <f ca="1">IF(N66="","",N66*評估費用試算工具!$I$14)</f>
        <v/>
      </c>
      <c r="P66" s="494"/>
      <c r="Q66" s="57" t="str">
        <f t="shared" ref="Q66" ca="1" si="242">IFERROR(INDIRECT("'自尋他校 ("&amp;Q$1&amp;")'!$S$19"),"")</f>
        <v/>
      </c>
      <c r="R66" s="64" t="str">
        <f ca="1">IF(Q66="","",Q66*評估費用試算工具!$I$14)</f>
        <v/>
      </c>
      <c r="S66" s="494"/>
      <c r="T66" s="57" t="str">
        <f t="shared" ref="T66" ca="1" si="243">IFERROR(INDIRECT("'自尋他校 ("&amp;T$1&amp;")'!$S$19"),"")</f>
        <v/>
      </c>
      <c r="U66" s="64" t="str">
        <f ca="1">IF(T66="","",T66*評估費用試算工具!$I$14)</f>
        <v/>
      </c>
      <c r="V66" s="478"/>
      <c r="X66" s="65"/>
      <c r="AA66" s="65"/>
      <c r="AD66" s="65"/>
      <c r="AG66" s="65"/>
      <c r="AJ66" s="65"/>
      <c r="AM66" s="65"/>
    </row>
    <row r="67" spans="1:39" s="51" customFormat="1">
      <c r="A67" s="511"/>
      <c r="B67" s="503"/>
      <c r="C67" s="504" t="s">
        <v>63</v>
      </c>
      <c r="D67" s="505"/>
      <c r="E67" s="57" t="str">
        <f ca="1">IFERROR(INDIRECT("'自尋他校 ("&amp;E$1&amp;")'!$S$20"),"")</f>
        <v/>
      </c>
      <c r="F67" s="64" t="str">
        <f ca="1">IF(E67="","",E67*評估費用試算工具!$I$15)</f>
        <v/>
      </c>
      <c r="G67" s="494"/>
      <c r="H67" s="57" t="str">
        <f ca="1">IFERROR(INDIRECT("'自尋他校 ("&amp;H$1&amp;")'!$S$20"),"")</f>
        <v/>
      </c>
      <c r="I67" s="64" t="str">
        <f ca="1">IF(H67="","",H67*評估費用試算工具!$I$15)</f>
        <v/>
      </c>
      <c r="J67" s="494"/>
      <c r="K67" s="57" t="str">
        <f t="shared" ref="K67" ca="1" si="244">IFERROR(INDIRECT("'自尋他校 ("&amp;K$1&amp;")'!$S$20"),"")</f>
        <v/>
      </c>
      <c r="L67" s="64" t="str">
        <f ca="1">IF(K67="","",K67*評估費用試算工具!$I$15)</f>
        <v/>
      </c>
      <c r="M67" s="494"/>
      <c r="N67" s="57" t="str">
        <f t="shared" ref="N67" ca="1" si="245">IFERROR(INDIRECT("'自尋他校 ("&amp;N$1&amp;")'!$S$20"),"")</f>
        <v/>
      </c>
      <c r="O67" s="64" t="str">
        <f ca="1">IF(N67="","",N67*評估費用試算工具!$I$15)</f>
        <v/>
      </c>
      <c r="P67" s="494"/>
      <c r="Q67" s="57" t="str">
        <f t="shared" ref="Q67" ca="1" si="246">IFERROR(INDIRECT("'自尋他校 ("&amp;Q$1&amp;")'!$S$20"),"")</f>
        <v/>
      </c>
      <c r="R67" s="64" t="str">
        <f ca="1">IF(Q67="","",Q67*評估費用試算工具!$I$15)</f>
        <v/>
      </c>
      <c r="S67" s="494"/>
      <c r="T67" s="57" t="str">
        <f t="shared" ref="T67" ca="1" si="247">IFERROR(INDIRECT("'自尋他校 ("&amp;T$1&amp;")'!$S$20"),"")</f>
        <v/>
      </c>
      <c r="U67" s="64" t="str">
        <f ca="1">IF(T67="","",T67*評估費用試算工具!$I$15)</f>
        <v/>
      </c>
      <c r="V67" s="478"/>
      <c r="X67" s="65"/>
      <c r="AA67" s="65"/>
      <c r="AD67" s="65"/>
      <c r="AG67" s="65"/>
      <c r="AJ67" s="65"/>
      <c r="AM67" s="65"/>
    </row>
    <row r="68" spans="1:39" s="51" customFormat="1">
      <c r="A68" s="511"/>
      <c r="B68" s="492" t="s">
        <v>147</v>
      </c>
      <c r="C68" s="493"/>
      <c r="D68" s="493"/>
      <c r="E68" s="57" t="str">
        <f ca="1">IFERROR(IF(INDIRECT("'自尋他校 ("&amp;E$1&amp;")'!$S$21")="","",INDIRECT("'自尋他校 ("&amp;E$1&amp;")'!$S$21")),"")</f>
        <v/>
      </c>
      <c r="F68" s="479" t="str">
        <f ca="1">IF(E68="","",E68*評估費用試算工具!$I$16)</f>
        <v/>
      </c>
      <c r="G68" s="494"/>
      <c r="H68" s="57" t="str">
        <f ca="1">IFERROR(IF(INDIRECT("'自尋他校 ("&amp;H$1&amp;")'!$S$21")="","",INDIRECT("'自尋他校 ("&amp;H$1&amp;")'!$S$21")),"")</f>
        <v/>
      </c>
      <c r="I68" s="479" t="str">
        <f ca="1">IF(H68="","",H68*評估費用試算工具!$I$16)</f>
        <v/>
      </c>
      <c r="J68" s="494"/>
      <c r="K68" s="57" t="str">
        <f t="shared" ref="K68" ca="1" si="248">IFERROR(IF(INDIRECT("'自尋他校 ("&amp;K$1&amp;")'!$S$21")="","",INDIRECT("'自尋他校 ("&amp;K$1&amp;")'!$S$21")),"")</f>
        <v/>
      </c>
      <c r="L68" s="479" t="str">
        <f ca="1">IF(K68="","",K68*評估費用試算工具!$I$16)</f>
        <v/>
      </c>
      <c r="M68" s="494"/>
      <c r="N68" s="57" t="str">
        <f t="shared" ref="N68" ca="1" si="249">IFERROR(IF(INDIRECT("'自尋他校 ("&amp;N$1&amp;")'!$S$21")="","",INDIRECT("'自尋他校 ("&amp;N$1&amp;")'!$S$21")),"")</f>
        <v/>
      </c>
      <c r="O68" s="479" t="str">
        <f ca="1">IF(N68="","",N68*評估費用試算工具!$I$16)</f>
        <v/>
      </c>
      <c r="P68" s="494"/>
      <c r="Q68" s="57" t="str">
        <f t="shared" ref="Q68" ca="1" si="250">IFERROR(IF(INDIRECT("'自尋他校 ("&amp;Q$1&amp;")'!$S$21")="","",INDIRECT("'自尋他校 ("&amp;Q$1&amp;")'!$S$21")),"")</f>
        <v/>
      </c>
      <c r="R68" s="479" t="str">
        <f ca="1">IF(Q68="","",Q68*評估費用試算工具!$I$16)</f>
        <v/>
      </c>
      <c r="S68" s="494"/>
      <c r="T68" s="57" t="str">
        <f t="shared" ref="T68" ca="1" si="251">IFERROR(IF(INDIRECT("'自尋他校 ("&amp;T$1&amp;")'!$S$21")="","",INDIRECT("'自尋他校 ("&amp;T$1&amp;")'!$S$21")),"")</f>
        <v/>
      </c>
      <c r="U68" s="479" t="str">
        <f ca="1">IF(T68="","",T68*評估費用試算工具!$I$16)</f>
        <v/>
      </c>
      <c r="V68" s="478"/>
      <c r="X68" s="65"/>
      <c r="AA68" s="65"/>
      <c r="AD68" s="65"/>
      <c r="AG68" s="65"/>
      <c r="AJ68" s="65"/>
      <c r="AM68" s="65"/>
    </row>
    <row r="69" spans="1:39" s="51" customFormat="1" ht="17.350000000000001" customHeight="1">
      <c r="A69" s="511"/>
      <c r="B69" s="520" t="s">
        <v>119</v>
      </c>
      <c r="C69" s="521"/>
      <c r="D69" s="521"/>
      <c r="E69" s="529" t="str">
        <f ca="1">IFERROR(IF(INDIRECT("'自尋他校 ("&amp;E$1&amp;")'!$S$24")="","",INDIRECT("'自尋他校 ("&amp;E$1&amp;")'!$S$24")),"")</f>
        <v/>
      </c>
      <c r="F69" s="479" t="str">
        <f ca="1">IF(E69="","",E69*評估費用試算工具!$I$19)</f>
        <v/>
      </c>
      <c r="G69" s="494"/>
      <c r="H69" s="529" t="str">
        <f ca="1">IFERROR(IF(INDIRECT("'自尋他校 ("&amp;H$1&amp;")'!$S$24")="","",INDIRECT("'自尋他校 ("&amp;H$1&amp;")'!$S$24")),"")</f>
        <v/>
      </c>
      <c r="I69" s="479" t="str">
        <f ca="1">IF(H69="","",H69*評估費用試算工具!$I$19)</f>
        <v/>
      </c>
      <c r="J69" s="494"/>
      <c r="K69" s="529" t="str">
        <f t="shared" ref="K69" ca="1" si="252">IFERROR(IF(INDIRECT("'自尋他校 ("&amp;K$1&amp;")'!$S$24")="","",INDIRECT("'自尋他校 ("&amp;K$1&amp;")'!$S$24")),"")</f>
        <v/>
      </c>
      <c r="L69" s="479" t="str">
        <f ca="1">IF(K69="","",K69*評估費用試算工具!$I$19)</f>
        <v/>
      </c>
      <c r="M69" s="494"/>
      <c r="N69" s="529" t="str">
        <f t="shared" ref="N69" ca="1" si="253">IFERROR(IF(INDIRECT("'自尋他校 ("&amp;N$1&amp;")'!$S$24")="","",INDIRECT("'自尋他校 ("&amp;N$1&amp;")'!$S$24")),"")</f>
        <v/>
      </c>
      <c r="O69" s="479" t="str">
        <f ca="1">IF(N69="","",N69*評估費用試算工具!$I$19)</f>
        <v/>
      </c>
      <c r="P69" s="494"/>
      <c r="Q69" s="529" t="str">
        <f t="shared" ref="Q69" ca="1" si="254">IFERROR(IF(INDIRECT("'自尋他校 ("&amp;Q$1&amp;")'!$S$24")="","",INDIRECT("'自尋他校 ("&amp;Q$1&amp;")'!$S$24")),"")</f>
        <v/>
      </c>
      <c r="R69" s="479" t="str">
        <f ca="1">IF(Q69="","",Q69*評估費用試算工具!$I$19)</f>
        <v/>
      </c>
      <c r="S69" s="494"/>
      <c r="T69" s="529" t="str">
        <f t="shared" ref="T69" ca="1" si="255">IFERROR(IF(INDIRECT("'自尋他校 ("&amp;T$1&amp;")'!$S$24")="","",INDIRECT("'自尋他校 ("&amp;T$1&amp;")'!$S$24")),"")</f>
        <v/>
      </c>
      <c r="U69" s="479" t="str">
        <f ca="1">IF(T69="","",T69*評估費用試算工具!$I$19)</f>
        <v/>
      </c>
      <c r="V69" s="478"/>
      <c r="X69" s="65"/>
      <c r="AA69" s="65"/>
      <c r="AD69" s="65"/>
      <c r="AG69" s="65"/>
      <c r="AJ69" s="65"/>
      <c r="AM69" s="65"/>
    </row>
    <row r="70" spans="1:39" s="51" customFormat="1" ht="17.7" thickBot="1">
      <c r="A70" s="511"/>
      <c r="B70" s="517" t="s">
        <v>15</v>
      </c>
      <c r="C70" s="518"/>
      <c r="D70" s="518"/>
      <c r="E70" s="530"/>
      <c r="F70" s="479" t="str">
        <f ca="1">IFERROR(IF(INDIRECT("'自尋他校 ("&amp;E$1&amp;")'!$T$26")="","",INDIRECT("'自尋他校 ("&amp;E$1&amp;")'!$T$26")),"")</f>
        <v/>
      </c>
      <c r="G70" s="494"/>
      <c r="H70" s="530"/>
      <c r="I70" s="479" t="str">
        <f ca="1">IFERROR(IF(INDIRECT("'自尋他校 ("&amp;H$1&amp;")'!$T$26")="","",INDIRECT("'自尋他校 ("&amp;H$1&amp;")'!$T$26")),"")</f>
        <v/>
      </c>
      <c r="J70" s="494"/>
      <c r="K70" s="530"/>
      <c r="L70" s="479" t="str">
        <f ca="1">IFERROR(IF(INDIRECT("'自尋他校 ("&amp;K$1&amp;")'!$T$26")="","",INDIRECT("'自尋他校 ("&amp;K$1&amp;")'!$T$26")),"")</f>
        <v/>
      </c>
      <c r="M70" s="494"/>
      <c r="N70" s="530"/>
      <c r="O70" s="479" t="str">
        <f ca="1">IFERROR(IF(INDIRECT("'自尋他校 ("&amp;N$1&amp;")'!$T$26")="","",INDIRECT("'自尋他校 ("&amp;N$1&amp;")'!$T$26")),"")</f>
        <v/>
      </c>
      <c r="P70" s="494"/>
      <c r="Q70" s="530"/>
      <c r="R70" s="479" t="str">
        <f ca="1">IFERROR(IF(INDIRECT("'自尋他校 ("&amp;Q$1&amp;")'!$T$26")="","",INDIRECT("'自尋他校 ("&amp;Q$1&amp;")'!$T$26")),"")</f>
        <v/>
      </c>
      <c r="S70" s="494"/>
      <c r="T70" s="530"/>
      <c r="U70" s="479" t="str">
        <f ca="1">IFERROR(IF(INDIRECT("'自尋他校 ("&amp;T$1&amp;")'!$T$26")="","",INDIRECT("'自尋他校 ("&amp;T$1&amp;")'!$T$26")),"")</f>
        <v/>
      </c>
      <c r="V70" s="478"/>
      <c r="X70" s="65"/>
      <c r="AA70" s="65"/>
      <c r="AD70" s="65"/>
      <c r="AG70" s="65"/>
      <c r="AJ70" s="65"/>
      <c r="AM70" s="65"/>
    </row>
    <row r="71" spans="1:39" s="51" customFormat="1">
      <c r="A71" s="511"/>
      <c r="B71" s="488" t="s">
        <v>29</v>
      </c>
      <c r="C71" s="488"/>
      <c r="D71" s="512"/>
      <c r="E71" s="480" t="str">
        <f ca="1">IF(SUM(G56,F68,F69,F70)=0,"",SUM(G56,F68,F69,F70))</f>
        <v/>
      </c>
      <c r="F71" s="481"/>
      <c r="G71" s="481"/>
      <c r="H71" s="480" t="str">
        <f ca="1">IF(SUM(J56,I68,I69,I70)=0,"",SUM(J56,I68,I69,I70))</f>
        <v/>
      </c>
      <c r="I71" s="481"/>
      <c r="J71" s="481"/>
      <c r="K71" s="480" t="str">
        <f t="shared" ref="K71" ca="1" si="256">IF(SUM(M56,L68,L69,L70)=0,"",SUM(M56,L68,L69,L70))</f>
        <v/>
      </c>
      <c r="L71" s="481"/>
      <c r="M71" s="481"/>
      <c r="N71" s="480" t="str">
        <f t="shared" ref="N71" ca="1" si="257">IF(SUM(P56,O68,O69,O70)=0,"",SUM(P56,O68,O69,O70))</f>
        <v/>
      </c>
      <c r="O71" s="481"/>
      <c r="P71" s="481"/>
      <c r="Q71" s="480" t="str">
        <f t="shared" ref="Q71" ca="1" si="258">IF(SUM(S56,R68,R69,R70)=0,"",SUM(S56,R68,R69,R70))</f>
        <v/>
      </c>
      <c r="R71" s="481"/>
      <c r="S71" s="481"/>
      <c r="T71" s="480" t="str">
        <f t="shared" ref="T71" ca="1" si="259">IF(SUM(V56,U68,U69,U70)=0,"",SUM(V56,U68,U69,U70))</f>
        <v/>
      </c>
      <c r="U71" s="481"/>
      <c r="V71" s="481"/>
      <c r="X71" s="65"/>
      <c r="AA71" s="65"/>
      <c r="AD71" s="65"/>
      <c r="AG71" s="65"/>
      <c r="AJ71" s="65"/>
      <c r="AM71" s="65"/>
    </row>
  </sheetData>
  <sheetProtection selectLockedCells="1"/>
  <mergeCells count="377">
    <mergeCell ref="B69:D69"/>
    <mergeCell ref="F69:G69"/>
    <mergeCell ref="I69:J69"/>
    <mergeCell ref="L69:M69"/>
    <mergeCell ref="O69:P69"/>
    <mergeCell ref="R69:S69"/>
    <mergeCell ref="U69:V69"/>
    <mergeCell ref="E69:E70"/>
    <mergeCell ref="H69:H70"/>
    <mergeCell ref="K69:K70"/>
    <mergeCell ref="N69:N70"/>
    <mergeCell ref="Q69:Q70"/>
    <mergeCell ref="T69:T70"/>
    <mergeCell ref="AD48:AE48"/>
    <mergeCell ref="AG48:AH48"/>
    <mergeCell ref="E48:E49"/>
    <mergeCell ref="H48:H49"/>
    <mergeCell ref="K48:K49"/>
    <mergeCell ref="N48:N49"/>
    <mergeCell ref="Q48:Q49"/>
    <mergeCell ref="T48:T49"/>
    <mergeCell ref="W48:W49"/>
    <mergeCell ref="Z48:Z49"/>
    <mergeCell ref="AC48:AC49"/>
    <mergeCell ref="AF48:AF49"/>
    <mergeCell ref="AD27:AE27"/>
    <mergeCell ref="AG27:AH27"/>
    <mergeCell ref="E27:E28"/>
    <mergeCell ref="H27:H28"/>
    <mergeCell ref="K27:K28"/>
    <mergeCell ref="N27:N28"/>
    <mergeCell ref="Q27:Q28"/>
    <mergeCell ref="T27:T28"/>
    <mergeCell ref="W27:W28"/>
    <mergeCell ref="Z27:Z28"/>
    <mergeCell ref="AC27:AC28"/>
    <mergeCell ref="AF27:AF28"/>
    <mergeCell ref="B27:D27"/>
    <mergeCell ref="F27:G27"/>
    <mergeCell ref="I27:J27"/>
    <mergeCell ref="L27:M27"/>
    <mergeCell ref="O27:P27"/>
    <mergeCell ref="R27:S27"/>
    <mergeCell ref="U27:V27"/>
    <mergeCell ref="X27:Y27"/>
    <mergeCell ref="AA27:AB27"/>
    <mergeCell ref="AF50:AH50"/>
    <mergeCell ref="W31:Y31"/>
    <mergeCell ref="Z31:AB31"/>
    <mergeCell ref="AC31:AE31"/>
    <mergeCell ref="AF31:AH31"/>
    <mergeCell ref="W32:Y32"/>
    <mergeCell ref="Z32:AB32"/>
    <mergeCell ref="AC32:AE32"/>
    <mergeCell ref="AF32:AH32"/>
    <mergeCell ref="W33:Y33"/>
    <mergeCell ref="Z33:AB33"/>
    <mergeCell ref="AC33:AE33"/>
    <mergeCell ref="AF33:AH33"/>
    <mergeCell ref="AH35:AH46"/>
    <mergeCell ref="X47:Y47"/>
    <mergeCell ref="AA47:AB47"/>
    <mergeCell ref="AD47:AE47"/>
    <mergeCell ref="AG47:AH47"/>
    <mergeCell ref="X49:Y49"/>
    <mergeCell ref="AA49:AB49"/>
    <mergeCell ref="AD49:AE49"/>
    <mergeCell ref="AG49:AH49"/>
    <mergeCell ref="X48:Y48"/>
    <mergeCell ref="AA48:AB48"/>
    <mergeCell ref="B71:D71"/>
    <mergeCell ref="E71:G71"/>
    <mergeCell ref="H71:J71"/>
    <mergeCell ref="K71:M71"/>
    <mergeCell ref="N71:P71"/>
    <mergeCell ref="Q71:S71"/>
    <mergeCell ref="Y35:Y46"/>
    <mergeCell ref="AB35:AB46"/>
    <mergeCell ref="AE35:AE46"/>
    <mergeCell ref="W50:Y50"/>
    <mergeCell ref="Z50:AB50"/>
    <mergeCell ref="AC50:AE50"/>
    <mergeCell ref="B68:D68"/>
    <mergeCell ref="F68:G68"/>
    <mergeCell ref="I68:J68"/>
    <mergeCell ref="L68:M68"/>
    <mergeCell ref="O68:P68"/>
    <mergeCell ref="R68:S68"/>
    <mergeCell ref="B70:D70"/>
    <mergeCell ref="F70:G70"/>
    <mergeCell ref="I70:J70"/>
    <mergeCell ref="L70:M70"/>
    <mergeCell ref="O70:P70"/>
    <mergeCell ref="R70:S70"/>
    <mergeCell ref="J56:J67"/>
    <mergeCell ref="M56:M67"/>
    <mergeCell ref="P56:P67"/>
    <mergeCell ref="S56:S67"/>
    <mergeCell ref="C57:D57"/>
    <mergeCell ref="C58:D58"/>
    <mergeCell ref="C59:D59"/>
    <mergeCell ref="C60:C61"/>
    <mergeCell ref="C62:D62"/>
    <mergeCell ref="C63:D63"/>
    <mergeCell ref="C64:D64"/>
    <mergeCell ref="C65:D65"/>
    <mergeCell ref="C66:D66"/>
    <mergeCell ref="C67:D67"/>
    <mergeCell ref="A31:A50"/>
    <mergeCell ref="A52:A71"/>
    <mergeCell ref="B52:D52"/>
    <mergeCell ref="E52:G52"/>
    <mergeCell ref="H52:J52"/>
    <mergeCell ref="K52:M52"/>
    <mergeCell ref="N52:P52"/>
    <mergeCell ref="Q52:S52"/>
    <mergeCell ref="B53:D53"/>
    <mergeCell ref="E53:G53"/>
    <mergeCell ref="H53:J53"/>
    <mergeCell ref="K53:M53"/>
    <mergeCell ref="N53:P53"/>
    <mergeCell ref="Q53:S53"/>
    <mergeCell ref="B54:D54"/>
    <mergeCell ref="E54:G54"/>
    <mergeCell ref="H54:J54"/>
    <mergeCell ref="K54:M54"/>
    <mergeCell ref="N54:P54"/>
    <mergeCell ref="Q54:S54"/>
    <mergeCell ref="B55:D55"/>
    <mergeCell ref="B56:B67"/>
    <mergeCell ref="C56:D56"/>
    <mergeCell ref="G56:G67"/>
    <mergeCell ref="R47:S47"/>
    <mergeCell ref="U47:V47"/>
    <mergeCell ref="F49:G49"/>
    <mergeCell ref="L49:M49"/>
    <mergeCell ref="O49:P49"/>
    <mergeCell ref="R49:S49"/>
    <mergeCell ref="U49:V49"/>
    <mergeCell ref="E50:G50"/>
    <mergeCell ref="H50:J50"/>
    <mergeCell ref="K50:M50"/>
    <mergeCell ref="N50:P50"/>
    <mergeCell ref="Q50:S50"/>
    <mergeCell ref="T50:V50"/>
    <mergeCell ref="F48:G48"/>
    <mergeCell ref="I48:J48"/>
    <mergeCell ref="L48:M48"/>
    <mergeCell ref="O48:P48"/>
    <mergeCell ref="R48:S48"/>
    <mergeCell ref="U48:V48"/>
    <mergeCell ref="Q31:S31"/>
    <mergeCell ref="T31:V31"/>
    <mergeCell ref="E32:G32"/>
    <mergeCell ref="H32:J32"/>
    <mergeCell ref="K32:M32"/>
    <mergeCell ref="N32:P32"/>
    <mergeCell ref="Q32:S32"/>
    <mergeCell ref="T32:V32"/>
    <mergeCell ref="E33:G33"/>
    <mergeCell ref="H33:J33"/>
    <mergeCell ref="K33:M33"/>
    <mergeCell ref="N33:P33"/>
    <mergeCell ref="Q33:S33"/>
    <mergeCell ref="T33:V33"/>
    <mergeCell ref="E31:G31"/>
    <mergeCell ref="H31:J31"/>
    <mergeCell ref="K31:M31"/>
    <mergeCell ref="N31:P31"/>
    <mergeCell ref="B31:D31"/>
    <mergeCell ref="B32:D32"/>
    <mergeCell ref="B33:D33"/>
    <mergeCell ref="B34:D34"/>
    <mergeCell ref="B35:B46"/>
    <mergeCell ref="C35:D35"/>
    <mergeCell ref="C36:D36"/>
    <mergeCell ref="C37:D37"/>
    <mergeCell ref="C39:C40"/>
    <mergeCell ref="C41:D41"/>
    <mergeCell ref="C42:D42"/>
    <mergeCell ref="C43:D43"/>
    <mergeCell ref="C44:D44"/>
    <mergeCell ref="C45:D45"/>
    <mergeCell ref="B49:D49"/>
    <mergeCell ref="I47:J47"/>
    <mergeCell ref="I49:J49"/>
    <mergeCell ref="F47:G47"/>
    <mergeCell ref="L47:M47"/>
    <mergeCell ref="O47:P47"/>
    <mergeCell ref="B50:D50"/>
    <mergeCell ref="G35:G46"/>
    <mergeCell ref="J35:J46"/>
    <mergeCell ref="M35:M46"/>
    <mergeCell ref="P35:P46"/>
    <mergeCell ref="C38:D38"/>
    <mergeCell ref="C46:D46"/>
    <mergeCell ref="B48:D48"/>
    <mergeCell ref="AC29:AE29"/>
    <mergeCell ref="AF29:AH29"/>
    <mergeCell ref="E29:G29"/>
    <mergeCell ref="H29:J29"/>
    <mergeCell ref="K29:M29"/>
    <mergeCell ref="N29:P29"/>
    <mergeCell ref="Q29:S29"/>
    <mergeCell ref="T29:V29"/>
    <mergeCell ref="W29:Y29"/>
    <mergeCell ref="Z29:AB29"/>
    <mergeCell ref="E20:G20"/>
    <mergeCell ref="AD26:AE26"/>
    <mergeCell ref="AG26:AH26"/>
    <mergeCell ref="F28:G28"/>
    <mergeCell ref="I28:J28"/>
    <mergeCell ref="L28:M28"/>
    <mergeCell ref="O28:P28"/>
    <mergeCell ref="R28:S28"/>
    <mergeCell ref="U28:V28"/>
    <mergeCell ref="X28:Y28"/>
    <mergeCell ref="AA28:AB28"/>
    <mergeCell ref="AD28:AE28"/>
    <mergeCell ref="AG28:AH28"/>
    <mergeCell ref="R26:S26"/>
    <mergeCell ref="U26:V26"/>
    <mergeCell ref="X26:Y26"/>
    <mergeCell ref="AA26:AB26"/>
    <mergeCell ref="F26:G26"/>
    <mergeCell ref="I26:J26"/>
    <mergeCell ref="L26:M26"/>
    <mergeCell ref="O26:P26"/>
    <mergeCell ref="AH24:AH25"/>
    <mergeCell ref="Y24:Y25"/>
    <mergeCell ref="AB24:AB25"/>
    <mergeCell ref="AE24:AE25"/>
    <mergeCell ref="AC22:AE22"/>
    <mergeCell ref="AF22:AH22"/>
    <mergeCell ref="G24:G25"/>
    <mergeCell ref="J24:J25"/>
    <mergeCell ref="M24:M25"/>
    <mergeCell ref="P24:P25"/>
    <mergeCell ref="S24:S25"/>
    <mergeCell ref="V24:V25"/>
    <mergeCell ref="E22:G22"/>
    <mergeCell ref="H22:J22"/>
    <mergeCell ref="K22:M22"/>
    <mergeCell ref="N22:P22"/>
    <mergeCell ref="Q22:S22"/>
    <mergeCell ref="T22:V22"/>
    <mergeCell ref="W22:Y22"/>
    <mergeCell ref="Z22:AB22"/>
    <mergeCell ref="N20:P20"/>
    <mergeCell ref="Q20:S20"/>
    <mergeCell ref="T20:V20"/>
    <mergeCell ref="W20:Y20"/>
    <mergeCell ref="Z20:AB20"/>
    <mergeCell ref="AC21:AE21"/>
    <mergeCell ref="AF21:AH21"/>
    <mergeCell ref="AF20:AH20"/>
    <mergeCell ref="AC20:AE20"/>
    <mergeCell ref="W21:Y21"/>
    <mergeCell ref="Z21:AB21"/>
    <mergeCell ref="A1:A18"/>
    <mergeCell ref="AF1:AH1"/>
    <mergeCell ref="B1:D1"/>
    <mergeCell ref="E1:G1"/>
    <mergeCell ref="H1:J1"/>
    <mergeCell ref="K1:M1"/>
    <mergeCell ref="N1:P1"/>
    <mergeCell ref="Q1:S1"/>
    <mergeCell ref="F17:G17"/>
    <mergeCell ref="T1:V1"/>
    <mergeCell ref="W1:Y1"/>
    <mergeCell ref="Z1:AB1"/>
    <mergeCell ref="AC1:AE1"/>
    <mergeCell ref="U17:V17"/>
    <mergeCell ref="X17:Y17"/>
    <mergeCell ref="AA17:AB17"/>
    <mergeCell ref="AF18:AH18"/>
    <mergeCell ref="W18:Y18"/>
    <mergeCell ref="Z18:AB18"/>
    <mergeCell ref="AC18:AE18"/>
    <mergeCell ref="B18:D18"/>
    <mergeCell ref="E18:G18"/>
    <mergeCell ref="H18:J18"/>
    <mergeCell ref="AH5:AH16"/>
    <mergeCell ref="E21:G21"/>
    <mergeCell ref="AD17:AE17"/>
    <mergeCell ref="AC3:AE3"/>
    <mergeCell ref="T2:V2"/>
    <mergeCell ref="W2:Y2"/>
    <mergeCell ref="Z2:AB2"/>
    <mergeCell ref="AC2:AE2"/>
    <mergeCell ref="C7:D7"/>
    <mergeCell ref="C8:D8"/>
    <mergeCell ref="C9:C10"/>
    <mergeCell ref="B4:D4"/>
    <mergeCell ref="C12:D12"/>
    <mergeCell ref="Q18:S18"/>
    <mergeCell ref="T18:V18"/>
    <mergeCell ref="K18:M18"/>
    <mergeCell ref="N18:P18"/>
    <mergeCell ref="P5:P16"/>
    <mergeCell ref="S5:S16"/>
    <mergeCell ref="V5:V16"/>
    <mergeCell ref="Y5:Y16"/>
    <mergeCell ref="AB5:AB16"/>
    <mergeCell ref="AE5:AE16"/>
    <mergeCell ref="H20:J20"/>
    <mergeCell ref="K20:M20"/>
    <mergeCell ref="AG17:AH17"/>
    <mergeCell ref="B17:D17"/>
    <mergeCell ref="I17:J17"/>
    <mergeCell ref="L17:M17"/>
    <mergeCell ref="O17:P17"/>
    <mergeCell ref="R17:S17"/>
    <mergeCell ref="B5:B16"/>
    <mergeCell ref="G5:G16"/>
    <mergeCell ref="C5:D5"/>
    <mergeCell ref="J5:J16"/>
    <mergeCell ref="M5:M16"/>
    <mergeCell ref="C14:D14"/>
    <mergeCell ref="C15:D15"/>
    <mergeCell ref="C16:D16"/>
    <mergeCell ref="C6:D6"/>
    <mergeCell ref="C11:D11"/>
    <mergeCell ref="C13:D13"/>
    <mergeCell ref="AF2:AH2"/>
    <mergeCell ref="B2:D2"/>
    <mergeCell ref="E2:G2"/>
    <mergeCell ref="H2:J2"/>
    <mergeCell ref="K2:M2"/>
    <mergeCell ref="N2:P2"/>
    <mergeCell ref="Q2:S2"/>
    <mergeCell ref="AF3:AH3"/>
    <mergeCell ref="B3:D3"/>
    <mergeCell ref="E3:G3"/>
    <mergeCell ref="H3:J3"/>
    <mergeCell ref="K3:M3"/>
    <mergeCell ref="N3:P3"/>
    <mergeCell ref="Q3:S3"/>
    <mergeCell ref="T3:V3"/>
    <mergeCell ref="W3:Y3"/>
    <mergeCell ref="Z3:AB3"/>
    <mergeCell ref="AJ17:AK17"/>
    <mergeCell ref="AI18:AK18"/>
    <mergeCell ref="AL1:AN1"/>
    <mergeCell ref="AL2:AN2"/>
    <mergeCell ref="AL3:AN3"/>
    <mergeCell ref="AN5:AN16"/>
    <mergeCell ref="AM17:AN17"/>
    <mergeCell ref="AL18:AN18"/>
    <mergeCell ref="AI1:AK1"/>
    <mergeCell ref="AI2:AK2"/>
    <mergeCell ref="AI3:AK3"/>
    <mergeCell ref="AK5:AK16"/>
    <mergeCell ref="T52:V52"/>
    <mergeCell ref="T53:V53"/>
    <mergeCell ref="T54:V54"/>
    <mergeCell ref="V56:V67"/>
    <mergeCell ref="U68:V68"/>
    <mergeCell ref="U70:V70"/>
    <mergeCell ref="T71:V71"/>
    <mergeCell ref="A20:A29"/>
    <mergeCell ref="B20:D20"/>
    <mergeCell ref="B21:D21"/>
    <mergeCell ref="B22:D22"/>
    <mergeCell ref="B23:D23"/>
    <mergeCell ref="B24:C25"/>
    <mergeCell ref="B26:D26"/>
    <mergeCell ref="B28:D28"/>
    <mergeCell ref="B29:D29"/>
    <mergeCell ref="S35:S46"/>
    <mergeCell ref="V35:V46"/>
    <mergeCell ref="H21:J21"/>
    <mergeCell ref="K21:M21"/>
    <mergeCell ref="N21:P21"/>
    <mergeCell ref="Q21:S21"/>
    <mergeCell ref="T21:V21"/>
    <mergeCell ref="B47:D47"/>
  </mergeCells>
  <phoneticPr fontId="2" type="noConversion"/>
  <printOptions horizontalCentered="1"/>
  <pageMargins left="0.23622047244094491" right="0.23622047244094491" top="0.59055118110236227" bottom="0.59055118110236227" header="0.31496062992125984" footer="0.31496062992125984"/>
  <pageSetup paperSize="9" scale="40" fitToHeight="0" orientation="landscape" r:id="rId1"/>
  <colBreaks count="2" manualBreakCount="2">
    <brk id="16" max="1048575" man="1"/>
    <brk id="28" max="1048575" man="1"/>
  </colBreaks>
  <ignoredErrors>
    <ignoredError sqref="E5"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4">
    <tabColor theme="4" tint="0.39997558519241921"/>
  </sheetPr>
  <dimension ref="A1:AK19"/>
  <sheetViews>
    <sheetView showGridLines="0" zoomScale="85" zoomScaleNormal="85" zoomScaleSheetLayoutView="70" workbookViewId="0">
      <pane xSplit="3" topLeftCell="D1" activePane="topRight" state="frozen"/>
      <selection activeCell="E27" sqref="E27:G32"/>
      <selection pane="topRight" sqref="A1:AF1"/>
    </sheetView>
  </sheetViews>
  <sheetFormatPr defaultColWidth="8.77734375" defaultRowHeight="14.95"/>
  <cols>
    <col min="1" max="1" width="3.44140625" style="77" customWidth="1"/>
    <col min="2" max="2" width="8.88671875" style="77" customWidth="1"/>
    <col min="3" max="3" width="16.21875" style="77" customWidth="1"/>
    <col min="4" max="4" width="3.5546875" style="69" customWidth="1"/>
    <col min="5" max="28" width="3.5546875" style="77" customWidth="1"/>
    <col min="29" max="29" width="6.33203125" style="77" customWidth="1"/>
    <col min="30" max="30" width="9.77734375" style="77" customWidth="1"/>
    <col min="31" max="32" width="10.77734375" style="77" customWidth="1"/>
    <col min="33" max="33" width="8.77734375" style="77"/>
    <col min="34" max="34" width="3.44140625" style="77" customWidth="1"/>
    <col min="35" max="35" width="8.88671875" style="77" customWidth="1"/>
    <col min="36" max="36" width="16.21875" style="77" hidden="1" customWidth="1"/>
    <col min="37" max="37" width="16.109375" style="77" hidden="1" customWidth="1"/>
    <col min="38" max="56" width="3.5546875" style="77" customWidth="1"/>
    <col min="57" max="57" width="6.33203125" style="77" customWidth="1"/>
    <col min="58" max="16384" width="8.77734375" style="77"/>
  </cols>
  <sheetData>
    <row r="1" spans="1:37" ht="29.25" customHeight="1">
      <c r="A1" s="531" t="s">
        <v>143</v>
      </c>
      <c r="B1" s="531"/>
      <c r="C1" s="531"/>
      <c r="D1" s="531"/>
      <c r="E1" s="531"/>
      <c r="F1" s="531"/>
      <c r="G1" s="531"/>
      <c r="H1" s="531"/>
      <c r="I1" s="531"/>
      <c r="J1" s="531"/>
      <c r="K1" s="531"/>
      <c r="L1" s="531"/>
      <c r="M1" s="531"/>
      <c r="N1" s="531"/>
      <c r="O1" s="531"/>
      <c r="P1" s="531"/>
      <c r="Q1" s="531"/>
      <c r="R1" s="531"/>
      <c r="S1" s="531"/>
      <c r="T1" s="531"/>
      <c r="U1" s="531"/>
      <c r="V1" s="531"/>
      <c r="W1" s="531"/>
      <c r="X1" s="531"/>
      <c r="Y1" s="531"/>
      <c r="Z1" s="531"/>
      <c r="AA1" s="531"/>
      <c r="AB1" s="531"/>
      <c r="AC1" s="531"/>
      <c r="AD1" s="531"/>
      <c r="AE1" s="531"/>
      <c r="AF1" s="531"/>
    </row>
    <row r="2" spans="1:37" ht="24.65" customHeight="1">
      <c r="A2" s="533" t="s">
        <v>30</v>
      </c>
      <c r="B2" s="534"/>
      <c r="C2" s="534"/>
      <c r="D2" s="74">
        <v>1</v>
      </c>
      <c r="E2" s="74">
        <v>2</v>
      </c>
      <c r="F2" s="74">
        <v>3</v>
      </c>
      <c r="G2" s="74">
        <v>4</v>
      </c>
      <c r="H2" s="74">
        <v>5</v>
      </c>
      <c r="I2" s="74">
        <v>6</v>
      </c>
      <c r="J2" s="74">
        <v>7</v>
      </c>
      <c r="K2" s="74">
        <v>8</v>
      </c>
      <c r="L2" s="74">
        <v>9</v>
      </c>
      <c r="M2" s="74">
        <v>10</v>
      </c>
      <c r="N2" s="74">
        <v>11</v>
      </c>
      <c r="O2" s="74">
        <v>12</v>
      </c>
      <c r="P2" s="74">
        <v>13</v>
      </c>
      <c r="Q2" s="74">
        <v>14</v>
      </c>
      <c r="R2" s="74">
        <v>15</v>
      </c>
      <c r="S2" s="74">
        <v>16</v>
      </c>
      <c r="T2" s="70">
        <v>17</v>
      </c>
      <c r="U2" s="70">
        <v>18</v>
      </c>
      <c r="V2" s="70">
        <v>19</v>
      </c>
      <c r="W2" s="70">
        <v>20</v>
      </c>
      <c r="X2" s="70">
        <v>21</v>
      </c>
      <c r="Y2" s="70">
        <v>22</v>
      </c>
      <c r="Z2" s="70">
        <v>23</v>
      </c>
      <c r="AA2" s="70">
        <v>24</v>
      </c>
      <c r="AB2" s="70">
        <v>25</v>
      </c>
      <c r="AC2" s="532" t="s">
        <v>18</v>
      </c>
      <c r="AD2" s="532" t="s">
        <v>99</v>
      </c>
      <c r="AE2" s="532" t="s">
        <v>100</v>
      </c>
      <c r="AF2" s="532" t="s">
        <v>101</v>
      </c>
    </row>
    <row r="3" spans="1:37" s="78" customFormat="1" ht="165.4" customHeight="1">
      <c r="A3" s="533" t="s">
        <v>0</v>
      </c>
      <c r="B3" s="534"/>
      <c r="C3" s="534"/>
      <c r="D3" s="71" t="str">
        <f ca="1">IF(D4="","",INDEX('費用統計背景數據(勿動)'!3:3,0,MATCH(D4,'費用統計背景數據(勿動)'!4:4,0)))</f>
        <v/>
      </c>
      <c r="E3" s="71" t="str">
        <f ca="1">IF(E4="","",INDEX('費用統計背景數據(勿動)'!3:3,0,MATCH(E4,'費用統計背景數據(勿動)'!4:4,0)))</f>
        <v/>
      </c>
      <c r="F3" s="71" t="str">
        <f ca="1">IF(F4="","",INDEX('費用統計背景數據(勿動)'!3:3,0,MATCH(F4,'費用統計背景數據(勿動)'!4:4,0)))</f>
        <v/>
      </c>
      <c r="G3" s="71" t="str">
        <f ca="1">IF(G4="","",INDEX('費用統計背景數據(勿動)'!3:3,0,MATCH(G4,'費用統計背景數據(勿動)'!4:4,0)))</f>
        <v/>
      </c>
      <c r="H3" s="71" t="str">
        <f ca="1">IF(H4="","",INDEX('費用統計背景數據(勿動)'!3:3,0,MATCH(H4,'費用統計背景數據(勿動)'!4:4,0)))</f>
        <v/>
      </c>
      <c r="I3" s="71" t="str">
        <f ca="1">IF(I4="","",INDEX('費用統計背景數據(勿動)'!3:3,0,MATCH(I4,'費用統計背景數據(勿動)'!4:4,0)))</f>
        <v/>
      </c>
      <c r="J3" s="71" t="str">
        <f ca="1">IF(J4="","",INDEX('費用統計背景數據(勿動)'!3:3,0,MATCH(J4,'費用統計背景數據(勿動)'!4:4,0)))</f>
        <v/>
      </c>
      <c r="K3" s="71" t="str">
        <f ca="1">IF(K4="","",INDEX('費用統計背景數據(勿動)'!3:3,0,MATCH(K4,'費用統計背景數據(勿動)'!4:4,0)))</f>
        <v/>
      </c>
      <c r="L3" s="71" t="str">
        <f ca="1">IF(L4="","",INDEX('費用統計背景數據(勿動)'!3:3,0,MATCH(L4,'費用統計背景數據(勿動)'!4:4,0)))</f>
        <v/>
      </c>
      <c r="M3" s="71" t="str">
        <f ca="1">IF(M4="","",INDEX('費用統計背景數據(勿動)'!3:3,0,MATCH(M4,'費用統計背景數據(勿動)'!4:4,0)))</f>
        <v/>
      </c>
      <c r="N3" s="71" t="str">
        <f ca="1">IF(N4="","",INDEX('費用統計背景數據(勿動)'!3:3,0,MATCH(N4,'費用統計背景數據(勿動)'!4:4,0)))</f>
        <v/>
      </c>
      <c r="O3" s="71" t="str">
        <f ca="1">IF(O4="","",INDEX('費用統計背景數據(勿動)'!3:3,0,MATCH(O4,'費用統計背景數據(勿動)'!4:4,0)))</f>
        <v/>
      </c>
      <c r="P3" s="71" t="str">
        <f ca="1">IF(P4="","",INDEX('費用統計背景數據(勿動)'!3:3,0,MATCH(P4,'費用統計背景數據(勿動)'!4:4,0)))</f>
        <v/>
      </c>
      <c r="Q3" s="71" t="str">
        <f ca="1">IF(Q4="","",INDEX('費用統計背景數據(勿動)'!3:3,0,MATCH(Q4,'費用統計背景數據(勿動)'!4:4,0)))</f>
        <v/>
      </c>
      <c r="R3" s="71" t="str">
        <f ca="1">IF(R4="","",INDEX('費用統計背景數據(勿動)'!3:3,0,MATCH(R4,'費用統計背景數據(勿動)'!4:4,0)))</f>
        <v/>
      </c>
      <c r="S3" s="71" t="str">
        <f ca="1">IF(S4="","",INDEX('費用統計背景數據(勿動)'!3:3,0,MATCH(S4,'費用統計背景數據(勿動)'!4:4,0)))</f>
        <v/>
      </c>
      <c r="T3" s="71" t="str">
        <f ca="1">IF(T4="","",INDEX('費用統計背景數據(勿動)'!3:3,0,MATCH(T4,'費用統計背景數據(勿動)'!4:4,0)))</f>
        <v/>
      </c>
      <c r="U3" s="71" t="str">
        <f ca="1">IF(U4="","",INDEX('費用統計背景數據(勿動)'!3:3,0,MATCH(U4,'費用統計背景數據(勿動)'!4:4,0)))</f>
        <v/>
      </c>
      <c r="V3" s="71" t="str">
        <f ca="1">IF(V4="","",INDEX('費用統計背景數據(勿動)'!3:3,0,MATCH(V4,'費用統計背景數據(勿動)'!4:4,0)))</f>
        <v/>
      </c>
      <c r="W3" s="71" t="str">
        <f ca="1">IF(W4="","",INDEX('費用統計背景數據(勿動)'!3:3,0,MATCH(W4,'費用統計背景數據(勿動)'!4:4,0)))</f>
        <v/>
      </c>
      <c r="X3" s="71" t="str">
        <f ca="1">IF(X4="","",INDEX('費用統計背景數據(勿動)'!3:3,0,MATCH(X4,'費用統計背景數據(勿動)'!4:4,0)))</f>
        <v/>
      </c>
      <c r="Y3" s="71" t="str">
        <f ca="1">IF(Y4="","",INDEX('費用統計背景數據(勿動)'!3:3,0,MATCH(Y4,'費用統計背景數據(勿動)'!4:4,0)))</f>
        <v/>
      </c>
      <c r="Z3" s="71" t="str">
        <f ca="1">IF(Z4="","",INDEX('費用統計背景數據(勿動)'!3:3,0,MATCH(Z4,'費用統計背景數據(勿動)'!4:4,0)))</f>
        <v/>
      </c>
      <c r="AA3" s="71" t="str">
        <f ca="1">IF(AA4="","",INDEX('費用統計背景數據(勿動)'!3:3,0,MATCH(AA4,'費用統計背景數據(勿動)'!4:4,0)))</f>
        <v/>
      </c>
      <c r="AB3" s="71" t="str">
        <f ca="1">IF(AB4="","",INDEX('費用統計背景數據(勿動)'!3:3,0,MATCH(AB4,'費用統計背景數據(勿動)'!4:4,0)))</f>
        <v/>
      </c>
      <c r="AC3" s="532"/>
      <c r="AD3" s="532"/>
      <c r="AE3" s="532"/>
      <c r="AF3" s="532"/>
    </row>
    <row r="4" spans="1:37" s="78" customFormat="1" ht="53.35" customHeight="1">
      <c r="A4" s="535" t="s">
        <v>2</v>
      </c>
      <c r="B4" s="536"/>
      <c r="C4" s="536"/>
      <c r="D4" s="72" t="str">
        <f ca="1">IFERROR(HLOOKUP(D2,'費用統計背景數據(勿動)'!23:24,2,FALSE),"")</f>
        <v/>
      </c>
      <c r="E4" s="72" t="str">
        <f ca="1">IFERROR(HLOOKUP(E2,'費用統計背景數據(勿動)'!23:24,2,FALSE),"")</f>
        <v/>
      </c>
      <c r="F4" s="72" t="str">
        <f ca="1">IFERROR(HLOOKUP(F2,'費用統計背景數據(勿動)'!23:24,2,FALSE),"")</f>
        <v/>
      </c>
      <c r="G4" s="72" t="str">
        <f ca="1">IFERROR(HLOOKUP(G2,'費用統計背景數據(勿動)'!23:24,2,FALSE),"")</f>
        <v/>
      </c>
      <c r="H4" s="72" t="str">
        <f ca="1">IFERROR(HLOOKUP(H2,'費用統計背景數據(勿動)'!23:24,2,FALSE),"")</f>
        <v/>
      </c>
      <c r="I4" s="72" t="str">
        <f ca="1">IFERROR(HLOOKUP(I2,'費用統計背景數據(勿動)'!23:24,2,FALSE),"")</f>
        <v/>
      </c>
      <c r="J4" s="72" t="str">
        <f ca="1">IFERROR(HLOOKUP(J2,'費用統計背景數據(勿動)'!23:24,2,FALSE),"")</f>
        <v/>
      </c>
      <c r="K4" s="72" t="str">
        <f ca="1">IFERROR(HLOOKUP(K2,'費用統計背景數據(勿動)'!23:24,2,FALSE),"")</f>
        <v/>
      </c>
      <c r="L4" s="72" t="str">
        <f ca="1">IFERROR(HLOOKUP(L2,'費用統計背景數據(勿動)'!23:24,2,FALSE),"")</f>
        <v/>
      </c>
      <c r="M4" s="72" t="str">
        <f ca="1">IFERROR(HLOOKUP(M2,'費用統計背景數據(勿動)'!23:24,2,FALSE),"")</f>
        <v/>
      </c>
      <c r="N4" s="72" t="str">
        <f ca="1">IFERROR(HLOOKUP(N2,'費用統計背景數據(勿動)'!23:24,2,FALSE),"")</f>
        <v/>
      </c>
      <c r="O4" s="72" t="str">
        <f ca="1">IFERROR(HLOOKUP(O2,'費用統計背景數據(勿動)'!23:24,2,FALSE),"")</f>
        <v/>
      </c>
      <c r="P4" s="72" t="str">
        <f ca="1">IFERROR(HLOOKUP(P2,'費用統計背景數據(勿動)'!23:24,2,FALSE),"")</f>
        <v/>
      </c>
      <c r="Q4" s="72" t="str">
        <f ca="1">IFERROR(HLOOKUP(Q2,'費用統計背景數據(勿動)'!23:24,2,FALSE),"")</f>
        <v/>
      </c>
      <c r="R4" s="72" t="str">
        <f ca="1">IFERROR(HLOOKUP(R2,'費用統計背景數據(勿動)'!23:24,2,FALSE),"")</f>
        <v/>
      </c>
      <c r="S4" s="72" t="str">
        <f ca="1">IFERROR(HLOOKUP(S2,'費用統計背景數據(勿動)'!23:24,2,FALSE),"")</f>
        <v/>
      </c>
      <c r="T4" s="72" t="str">
        <f ca="1">IFERROR(HLOOKUP(T2,'費用統計背景數據(勿動)'!23:24,2,FALSE),"")</f>
        <v/>
      </c>
      <c r="U4" s="72" t="str">
        <f ca="1">IFERROR(HLOOKUP(U2,'費用統計背景數據(勿動)'!23:24,2,FALSE),"")</f>
        <v/>
      </c>
      <c r="V4" s="72" t="str">
        <f ca="1">IFERROR(HLOOKUP(V2,'費用統計背景數據(勿動)'!23:24,2,FALSE),"")</f>
        <v/>
      </c>
      <c r="W4" s="72" t="str">
        <f ca="1">IFERROR(HLOOKUP(W2,'費用統計背景數據(勿動)'!23:24,2,FALSE),"")</f>
        <v/>
      </c>
      <c r="X4" s="72" t="str">
        <f ca="1">IFERROR(HLOOKUP(X2,'費用統計背景數據(勿動)'!23:24,2,FALSE),"")</f>
        <v/>
      </c>
      <c r="Y4" s="72" t="str">
        <f ca="1">IFERROR(HLOOKUP(Y2,'費用統計背景數據(勿動)'!23:24,2,FALSE),"")</f>
        <v/>
      </c>
      <c r="Z4" s="72" t="str">
        <f ca="1">IFERROR(HLOOKUP(Z2,'費用統計背景數據(勿動)'!23:24,2,FALSE),"")</f>
        <v/>
      </c>
      <c r="AA4" s="72" t="str">
        <f ca="1">IFERROR(HLOOKUP(AA2,'費用統計背景數據(勿動)'!23:24,2,FALSE),"")</f>
        <v/>
      </c>
      <c r="AB4" s="72" t="str">
        <f ca="1">IFERROR(HLOOKUP(AB2,'費用統計背景數據(勿動)'!23:24,2,FALSE),"")</f>
        <v/>
      </c>
      <c r="AC4" s="532"/>
      <c r="AD4" s="532"/>
      <c r="AE4" s="532"/>
      <c r="AF4" s="532"/>
    </row>
    <row r="5" spans="1:37" ht="15.65" customHeight="1">
      <c r="A5" s="551" t="s">
        <v>3</v>
      </c>
      <c r="B5" s="540" t="s">
        <v>4</v>
      </c>
      <c r="C5" s="541"/>
      <c r="D5" s="70" t="str">
        <f ca="1">IF(D$4="","",IF(SUMIF('費用統計背景數據(勿動)'!$4:$4,D$4,'費用統計背景數據(勿動)'!5:31)=0,"",SUMIF('費用統計背景數據(勿動)'!$4:$4,D$4,'費用統計背景數據(勿動)'!5:5)))</f>
        <v/>
      </c>
      <c r="E5" s="70" t="str">
        <f ca="1">IF(E$4="","",IF(SUMIF('費用統計背景數據(勿動)'!$4:$4,E$4,'費用統計背景數據(勿動)'!5:31)=0,"",SUMIF('費用統計背景數據(勿動)'!$4:$4,E$4,'費用統計背景數據(勿動)'!5:5)))</f>
        <v/>
      </c>
      <c r="F5" s="70" t="str">
        <f ca="1">IF(F$4="","",IF(SUMIF('費用統計背景數據(勿動)'!$4:$4,F$4,'費用統計背景數據(勿動)'!5:31)=0,"",SUMIF('費用統計背景數據(勿動)'!$4:$4,F$4,'費用統計背景數據(勿動)'!5:5)))</f>
        <v/>
      </c>
      <c r="G5" s="70" t="str">
        <f ca="1">IF(G$4="","",IF(SUMIF('費用統計背景數據(勿動)'!$4:$4,G$4,'費用統計背景數據(勿動)'!5:31)=0,"",SUMIF('費用統計背景數據(勿動)'!$4:$4,G$4,'費用統計背景數據(勿動)'!5:5)))</f>
        <v/>
      </c>
      <c r="H5" s="70" t="str">
        <f ca="1">IF(H$4="","",IF(SUMIF('費用統計背景數據(勿動)'!$4:$4,H$4,'費用統計背景數據(勿動)'!5:31)=0,"",SUMIF('費用統計背景數據(勿動)'!$4:$4,H$4,'費用統計背景數據(勿動)'!5:5)))</f>
        <v/>
      </c>
      <c r="I5" s="70" t="str">
        <f ca="1">IF(I$4="","",IF(SUMIF('費用統計背景數據(勿動)'!$4:$4,I$4,'費用統計背景數據(勿動)'!5:31)=0,"",SUMIF('費用統計背景數據(勿動)'!$4:$4,I$4,'費用統計背景數據(勿動)'!5:5)))</f>
        <v/>
      </c>
      <c r="J5" s="70" t="str">
        <f ca="1">IF(J$4="","",IF(SUMIF('費用統計背景數據(勿動)'!$4:$4,J$4,'費用統計背景數據(勿動)'!5:31)=0,"",SUMIF('費用統計背景數據(勿動)'!$4:$4,J$4,'費用統計背景數據(勿動)'!5:5)))</f>
        <v/>
      </c>
      <c r="K5" s="70" t="str">
        <f ca="1">IF(K$4="","",IF(SUMIF('費用統計背景數據(勿動)'!$4:$4,K$4,'費用統計背景數據(勿動)'!5:31)=0,"",SUMIF('費用統計背景數據(勿動)'!$4:$4,K$4,'費用統計背景數據(勿動)'!5:5)))</f>
        <v/>
      </c>
      <c r="L5" s="70" t="str">
        <f ca="1">IF(L$4="","",IF(SUMIF('費用統計背景數據(勿動)'!$4:$4,L$4,'費用統計背景數據(勿動)'!5:31)=0,"",SUMIF('費用統計背景數據(勿動)'!$4:$4,L$4,'費用統計背景數據(勿動)'!5:5)))</f>
        <v/>
      </c>
      <c r="M5" s="70" t="str">
        <f ca="1">IF(M$4="","",IF(SUMIF('費用統計背景數據(勿動)'!$4:$4,M$4,'費用統計背景數據(勿動)'!5:31)=0,"",SUMIF('費用統計背景數據(勿動)'!$4:$4,M$4,'費用統計背景數據(勿動)'!5:5)))</f>
        <v/>
      </c>
      <c r="N5" s="70" t="str">
        <f ca="1">IF(N$4="","",IF(SUMIF('費用統計背景數據(勿動)'!$4:$4,N$4,'費用統計背景數據(勿動)'!5:31)=0,"",SUMIF('費用統計背景數據(勿動)'!$4:$4,N$4,'費用統計背景數據(勿動)'!5:5)))</f>
        <v/>
      </c>
      <c r="O5" s="70" t="str">
        <f ca="1">IF(O$4="","",IF(SUMIF('費用統計背景數據(勿動)'!$4:$4,O$4,'費用統計背景數據(勿動)'!5:31)=0,"",SUMIF('費用統計背景數據(勿動)'!$4:$4,O$4,'費用統計背景數據(勿動)'!5:5)))</f>
        <v/>
      </c>
      <c r="P5" s="70" t="str">
        <f ca="1">IF(P$4="","",IF(SUMIF('費用統計背景數據(勿動)'!$4:$4,P$4,'費用統計背景數據(勿動)'!5:31)=0,"",SUMIF('費用統計背景數據(勿動)'!$4:$4,P$4,'費用統計背景數據(勿動)'!5:5)))</f>
        <v/>
      </c>
      <c r="Q5" s="70" t="str">
        <f ca="1">IF(Q$4="","",IF(SUMIF('費用統計背景數據(勿動)'!$4:$4,Q$4,'費用統計背景數據(勿動)'!5:31)=0,"",SUMIF('費用統計背景數據(勿動)'!$4:$4,Q$4,'費用統計背景數據(勿動)'!5:5)))</f>
        <v/>
      </c>
      <c r="R5" s="70" t="str">
        <f ca="1">IF(R$4="","",IF(SUMIF('費用統計背景數據(勿動)'!$4:$4,R$4,'費用統計背景數據(勿動)'!5:31)=0,"",SUMIF('費用統計背景數據(勿動)'!$4:$4,R$4,'費用統計背景數據(勿動)'!5:5)))</f>
        <v/>
      </c>
      <c r="S5" s="70" t="str">
        <f ca="1">IF(S$4="","",IF(SUMIF('費用統計背景數據(勿動)'!$4:$4,S$4,'費用統計背景數據(勿動)'!5:31)=0,"",SUMIF('費用統計背景數據(勿動)'!$4:$4,S$4,'費用統計背景數據(勿動)'!5:5)))</f>
        <v/>
      </c>
      <c r="T5" s="70" t="str">
        <f ca="1">IF(T$4="","",IF(SUMIF('費用統計背景數據(勿動)'!$4:$4,T$4,'費用統計背景數據(勿動)'!5:31)=0,"",SUMIF('費用統計背景數據(勿動)'!$4:$4,T$4,'費用統計背景數據(勿動)'!5:5)))</f>
        <v/>
      </c>
      <c r="U5" s="70" t="str">
        <f ca="1">IF(U$4="","",IF(SUMIF('費用統計背景數據(勿動)'!$4:$4,U$4,'費用統計背景數據(勿動)'!5:31)=0,"",SUMIF('費用統計背景數據(勿動)'!$4:$4,U$4,'費用統計背景數據(勿動)'!5:5)))</f>
        <v/>
      </c>
      <c r="V5" s="70" t="str">
        <f ca="1">IF(V$4="","",IF(SUMIF('費用統計背景數據(勿動)'!$4:$4,V$4,'費用統計背景數據(勿動)'!5:31)=0,"",SUMIF('費用統計背景數據(勿動)'!$4:$4,V$4,'費用統計背景數據(勿動)'!5:5)))</f>
        <v/>
      </c>
      <c r="W5" s="70" t="str">
        <f ca="1">IF(W$4="","",IF(SUMIF('費用統計背景數據(勿動)'!$4:$4,W$4,'費用統計背景數據(勿動)'!5:31)=0,"",SUMIF('費用統計背景數據(勿動)'!$4:$4,W$4,'費用統計背景數據(勿動)'!5:5)))</f>
        <v/>
      </c>
      <c r="X5" s="70" t="str">
        <f ca="1">IF(X$4="","",IF(SUMIF('費用統計背景數據(勿動)'!$4:$4,X$4,'費用統計背景數據(勿動)'!5:31)=0,"",SUMIF('費用統計背景數據(勿動)'!$4:$4,X$4,'費用統計背景數據(勿動)'!5:5)))</f>
        <v/>
      </c>
      <c r="Y5" s="70" t="str">
        <f ca="1">IF(Y$4="","",IF(SUMIF('費用統計背景數據(勿動)'!$4:$4,Y$4,'費用統計背景數據(勿動)'!5:31)=0,"",SUMIF('費用統計背景數據(勿動)'!$4:$4,Y$4,'費用統計背景數據(勿動)'!5:5)))</f>
        <v/>
      </c>
      <c r="Z5" s="70" t="str">
        <f ca="1">IF(Z$4="","",IF(SUMIF('費用統計背景數據(勿動)'!$4:$4,Z$4,'費用統計背景數據(勿動)'!5:31)=0,"",SUMIF('費用統計背景數據(勿動)'!$4:$4,Z$4,'費用統計背景數據(勿動)'!5:5)))</f>
        <v/>
      </c>
      <c r="AA5" s="70" t="str">
        <f ca="1">IF(AA$4="","",IF(SUMIF('費用統計背景數據(勿動)'!$4:$4,AA$4,'費用統計背景數據(勿動)'!5:31)=0,"",SUMIF('費用統計背景數據(勿動)'!$4:$4,AA$4,'費用統計背景數據(勿動)'!5:5)))</f>
        <v/>
      </c>
      <c r="AB5" s="70" t="str">
        <f ca="1">IF(AB$4="","",IF(SUMIF('費用統計背景數據(勿動)'!$4:$4,AB$4,'費用統計背景數據(勿動)'!5:31)=0,"",SUMIF('費用統計背景數據(勿動)'!$4:$4,AB$4,'費用統計背景數據(勿動)'!5:5)))</f>
        <v/>
      </c>
      <c r="AC5" s="73">
        <f t="shared" ref="AC5:AC19" ca="1" si="0">SUM(D5:AB5)</f>
        <v>0</v>
      </c>
      <c r="AD5" s="76">
        <f ca="1">IF(AC5="","",AC5*評估費用試算工具!$I$4)</f>
        <v>0</v>
      </c>
      <c r="AE5" s="554">
        <f ca="1">SUM(AD5:AD16)</f>
        <v>0</v>
      </c>
      <c r="AF5" s="537">
        <f ca="1">SUM(AE5,AD17:AE19)</f>
        <v>0</v>
      </c>
      <c r="AJ5" s="77" t="s">
        <v>141</v>
      </c>
      <c r="AK5" s="123">
        <f ca="1">SUM('各派案單統計(自動)'!18:18)</f>
        <v>0</v>
      </c>
    </row>
    <row r="6" spans="1:37" ht="15.65" customHeight="1">
      <c r="A6" s="552"/>
      <c r="B6" s="540" t="s">
        <v>5</v>
      </c>
      <c r="C6" s="541"/>
      <c r="D6" s="70" t="str">
        <f ca="1">IF(D$4="","",IF(SUMIF('費用統計背景數據(勿動)'!$4:$4,D$4,'費用統計背景數據(勿動)'!6:31)=0,"",SUMIF('費用統計背景數據(勿動)'!$4:$4,D$4,'費用統計背景數據(勿動)'!6:6)))</f>
        <v/>
      </c>
      <c r="E6" s="70" t="str">
        <f ca="1">IF(E$4="","",IF(SUMIF('費用統計背景數據(勿動)'!$4:$4,E$4,'費用統計背景數據(勿動)'!6:31)=0,"",SUMIF('費用統計背景數據(勿動)'!$4:$4,E$4,'費用統計背景數據(勿動)'!6:6)))</f>
        <v/>
      </c>
      <c r="F6" s="70" t="str">
        <f ca="1">IF(F$4="","",IF(SUMIF('費用統計背景數據(勿動)'!$4:$4,F$4,'費用統計背景數據(勿動)'!6:31)=0,"",SUMIF('費用統計背景數據(勿動)'!$4:$4,F$4,'費用統計背景數據(勿動)'!6:6)))</f>
        <v/>
      </c>
      <c r="G6" s="70" t="str">
        <f ca="1">IF(G$4="","",IF(SUMIF('費用統計背景數據(勿動)'!$4:$4,G$4,'費用統計背景數據(勿動)'!6:31)=0,"",SUMIF('費用統計背景數據(勿動)'!$4:$4,G$4,'費用統計背景數據(勿動)'!6:6)))</f>
        <v/>
      </c>
      <c r="H6" s="70" t="str">
        <f ca="1">IF(H$4="","",IF(SUMIF('費用統計背景數據(勿動)'!$4:$4,H$4,'費用統計背景數據(勿動)'!6:31)=0,"",SUMIF('費用統計背景數據(勿動)'!$4:$4,H$4,'費用統計背景數據(勿動)'!6:6)))</f>
        <v/>
      </c>
      <c r="I6" s="70" t="str">
        <f ca="1">IF(I$4="","",IF(SUMIF('費用統計背景數據(勿動)'!$4:$4,I$4,'費用統計背景數據(勿動)'!6:31)=0,"",SUMIF('費用統計背景數據(勿動)'!$4:$4,I$4,'費用統計背景數據(勿動)'!6:6)))</f>
        <v/>
      </c>
      <c r="J6" s="70" t="str">
        <f ca="1">IF(J$4="","",IF(SUMIF('費用統計背景數據(勿動)'!$4:$4,J$4,'費用統計背景數據(勿動)'!6:31)=0,"",SUMIF('費用統計背景數據(勿動)'!$4:$4,J$4,'費用統計背景數據(勿動)'!6:6)))</f>
        <v/>
      </c>
      <c r="K6" s="70" t="str">
        <f ca="1">IF(K$4="","",IF(SUMIF('費用統計背景數據(勿動)'!$4:$4,K$4,'費用統計背景數據(勿動)'!6:31)=0,"",SUMIF('費用統計背景數據(勿動)'!$4:$4,K$4,'費用統計背景數據(勿動)'!6:6)))</f>
        <v/>
      </c>
      <c r="L6" s="70" t="str">
        <f ca="1">IF(L$4="","",IF(SUMIF('費用統計背景數據(勿動)'!$4:$4,L$4,'費用統計背景數據(勿動)'!6:31)=0,"",SUMIF('費用統計背景數據(勿動)'!$4:$4,L$4,'費用統計背景數據(勿動)'!6:6)))</f>
        <v/>
      </c>
      <c r="M6" s="70" t="str">
        <f ca="1">IF(M$4="","",IF(SUMIF('費用統計背景數據(勿動)'!$4:$4,M$4,'費用統計背景數據(勿動)'!6:31)=0,"",SUMIF('費用統計背景數據(勿動)'!$4:$4,M$4,'費用統計背景數據(勿動)'!6:6)))</f>
        <v/>
      </c>
      <c r="N6" s="70" t="str">
        <f ca="1">IF(N$4="","",IF(SUMIF('費用統計背景數據(勿動)'!$4:$4,N$4,'費用統計背景數據(勿動)'!6:31)=0,"",SUMIF('費用統計背景數據(勿動)'!$4:$4,N$4,'費用統計背景數據(勿動)'!6:6)))</f>
        <v/>
      </c>
      <c r="O6" s="70" t="str">
        <f ca="1">IF(O$4="","",IF(SUMIF('費用統計背景數據(勿動)'!$4:$4,O$4,'費用統計背景數據(勿動)'!6:31)=0,"",SUMIF('費用統計背景數據(勿動)'!$4:$4,O$4,'費用統計背景數據(勿動)'!6:6)))</f>
        <v/>
      </c>
      <c r="P6" s="70" t="str">
        <f ca="1">IF(P$4="","",IF(SUMIF('費用統計背景數據(勿動)'!$4:$4,P$4,'費用統計背景數據(勿動)'!6:31)=0,"",SUMIF('費用統計背景數據(勿動)'!$4:$4,P$4,'費用統計背景數據(勿動)'!6:6)))</f>
        <v/>
      </c>
      <c r="Q6" s="70" t="str">
        <f ca="1">IF(Q$4="","",IF(SUMIF('費用統計背景數據(勿動)'!$4:$4,Q$4,'費用統計背景數據(勿動)'!6:31)=0,"",SUMIF('費用統計背景數據(勿動)'!$4:$4,Q$4,'費用統計背景數據(勿動)'!6:6)))</f>
        <v/>
      </c>
      <c r="R6" s="70" t="str">
        <f ca="1">IF(R$4="","",IF(SUMIF('費用統計背景數據(勿動)'!$4:$4,R$4,'費用統計背景數據(勿動)'!6:31)=0,"",SUMIF('費用統計背景數據(勿動)'!$4:$4,R$4,'費用統計背景數據(勿動)'!6:6)))</f>
        <v/>
      </c>
      <c r="S6" s="70" t="str">
        <f ca="1">IF(S$4="","",IF(SUMIF('費用統計背景數據(勿動)'!$4:$4,S$4,'費用統計背景數據(勿動)'!6:31)=0,"",SUMIF('費用統計背景數據(勿動)'!$4:$4,S$4,'費用統計背景數據(勿動)'!6:6)))</f>
        <v/>
      </c>
      <c r="T6" s="70" t="str">
        <f ca="1">IF(T$4="","",IF(SUMIF('費用統計背景數據(勿動)'!$4:$4,T$4,'費用統計背景數據(勿動)'!6:31)=0,"",SUMIF('費用統計背景數據(勿動)'!$4:$4,T$4,'費用統計背景數據(勿動)'!6:6)))</f>
        <v/>
      </c>
      <c r="U6" s="70" t="str">
        <f ca="1">IF(U$4="","",IF(SUMIF('費用統計背景數據(勿動)'!$4:$4,U$4,'費用統計背景數據(勿動)'!6:31)=0,"",SUMIF('費用統計背景數據(勿動)'!$4:$4,U$4,'費用統計背景數據(勿動)'!6:6)))</f>
        <v/>
      </c>
      <c r="V6" s="70" t="str">
        <f ca="1">IF(V$4="","",IF(SUMIF('費用統計背景數據(勿動)'!$4:$4,V$4,'費用統計背景數據(勿動)'!6:31)=0,"",SUMIF('費用統計背景數據(勿動)'!$4:$4,V$4,'費用統計背景數據(勿動)'!6:6)))</f>
        <v/>
      </c>
      <c r="W6" s="70" t="str">
        <f ca="1">IF(W$4="","",IF(SUMIF('費用統計背景數據(勿動)'!$4:$4,W$4,'費用統計背景數據(勿動)'!6:31)=0,"",SUMIF('費用統計背景數據(勿動)'!$4:$4,W$4,'費用統計背景數據(勿動)'!6:6)))</f>
        <v/>
      </c>
      <c r="X6" s="70" t="str">
        <f ca="1">IF(X$4="","",IF(SUMIF('費用統計背景數據(勿動)'!$4:$4,X$4,'費用統計背景數據(勿動)'!6:31)=0,"",SUMIF('費用統計背景數據(勿動)'!$4:$4,X$4,'費用統計背景數據(勿動)'!6:6)))</f>
        <v/>
      </c>
      <c r="Y6" s="70" t="str">
        <f ca="1">IF(Y$4="","",IF(SUMIF('費用統計背景數據(勿動)'!$4:$4,Y$4,'費用統計背景數據(勿動)'!6:31)=0,"",SUMIF('費用統計背景數據(勿動)'!$4:$4,Y$4,'費用統計背景數據(勿動)'!6:6)))</f>
        <v/>
      </c>
      <c r="Z6" s="70" t="str">
        <f ca="1">IF(Z$4="","",IF(SUMIF('費用統計背景數據(勿動)'!$4:$4,Z$4,'費用統計背景數據(勿動)'!6:31)=0,"",SUMIF('費用統計背景數據(勿動)'!$4:$4,Z$4,'費用統計背景數據(勿動)'!6:6)))</f>
        <v/>
      </c>
      <c r="AA6" s="70" t="str">
        <f ca="1">IF(AA$4="","",IF(SUMIF('費用統計背景數據(勿動)'!$4:$4,AA$4,'費用統計背景數據(勿動)'!6:31)=0,"",SUMIF('費用統計背景數據(勿動)'!$4:$4,AA$4,'費用統計背景數據(勿動)'!6:6)))</f>
        <v/>
      </c>
      <c r="AB6" s="70" t="str">
        <f ca="1">IF(AB$4="","",IF(SUMIF('費用統計背景數據(勿動)'!$4:$4,AB$4,'費用統計背景數據(勿動)'!6:31)=0,"",SUMIF('費用統計背景數據(勿動)'!$4:$4,AB$4,'費用統計背景數據(勿動)'!6:6)))</f>
        <v/>
      </c>
      <c r="AC6" s="73">
        <f t="shared" ca="1" si="0"/>
        <v>0</v>
      </c>
      <c r="AD6" s="76">
        <f ca="1">IF(AC6="","",AC6*評估費用試算工具!$I$5)</f>
        <v>0</v>
      </c>
      <c r="AE6" s="555"/>
      <c r="AF6" s="538"/>
      <c r="AJ6" s="77" t="s">
        <v>94</v>
      </c>
      <c r="AK6" s="123">
        <f ca="1">SUM('各派案單統計(自動)'!29:29)</f>
        <v>0</v>
      </c>
    </row>
    <row r="7" spans="1:37" ht="15.65" customHeight="1">
      <c r="A7" s="552"/>
      <c r="B7" s="540" t="s">
        <v>56</v>
      </c>
      <c r="C7" s="541"/>
      <c r="D7" s="70" t="str">
        <f ca="1">IF(D$4="","",IF(SUMIF('費用統計背景數據(勿動)'!$4:$4,D$4,'費用統計背景數據(勿動)'!7:31)=0,"",SUMIF('費用統計背景數據(勿動)'!$4:$4,D$4,'費用統計背景數據(勿動)'!7:7)))</f>
        <v/>
      </c>
      <c r="E7" s="70" t="str">
        <f ca="1">IF(E$4="","",IF(SUMIF('費用統計背景數據(勿動)'!$4:$4,E$4,'費用統計背景數據(勿動)'!7:31)=0,"",SUMIF('費用統計背景數據(勿動)'!$4:$4,E$4,'費用統計背景數據(勿動)'!7:7)))</f>
        <v/>
      </c>
      <c r="F7" s="70" t="str">
        <f ca="1">IF(F$4="","",IF(SUMIF('費用統計背景數據(勿動)'!$4:$4,F$4,'費用統計背景數據(勿動)'!7:31)=0,"",SUMIF('費用統計背景數據(勿動)'!$4:$4,F$4,'費用統計背景數據(勿動)'!7:7)))</f>
        <v/>
      </c>
      <c r="G7" s="70" t="str">
        <f ca="1">IF(G$4="","",IF(SUMIF('費用統計背景數據(勿動)'!$4:$4,G$4,'費用統計背景數據(勿動)'!7:31)=0,"",SUMIF('費用統計背景數據(勿動)'!$4:$4,G$4,'費用統計背景數據(勿動)'!7:7)))</f>
        <v/>
      </c>
      <c r="H7" s="70" t="str">
        <f ca="1">IF(H$4="","",IF(SUMIF('費用統計背景數據(勿動)'!$4:$4,H$4,'費用統計背景數據(勿動)'!7:31)=0,"",SUMIF('費用統計背景數據(勿動)'!$4:$4,H$4,'費用統計背景數據(勿動)'!7:7)))</f>
        <v/>
      </c>
      <c r="I7" s="70" t="str">
        <f ca="1">IF(I$4="","",IF(SUMIF('費用統計背景數據(勿動)'!$4:$4,I$4,'費用統計背景數據(勿動)'!7:31)=0,"",SUMIF('費用統計背景數據(勿動)'!$4:$4,I$4,'費用統計背景數據(勿動)'!7:7)))</f>
        <v/>
      </c>
      <c r="J7" s="70" t="str">
        <f ca="1">IF(J$4="","",IF(SUMIF('費用統計背景數據(勿動)'!$4:$4,J$4,'費用統計背景數據(勿動)'!7:31)=0,"",SUMIF('費用統計背景數據(勿動)'!$4:$4,J$4,'費用統計背景數據(勿動)'!7:7)))</f>
        <v/>
      </c>
      <c r="K7" s="70" t="str">
        <f ca="1">IF(K$4="","",IF(SUMIF('費用統計背景數據(勿動)'!$4:$4,K$4,'費用統計背景數據(勿動)'!7:31)=0,"",SUMIF('費用統計背景數據(勿動)'!$4:$4,K$4,'費用統計背景數據(勿動)'!7:7)))</f>
        <v/>
      </c>
      <c r="L7" s="70" t="str">
        <f ca="1">IF(L$4="","",IF(SUMIF('費用統計背景數據(勿動)'!$4:$4,L$4,'費用統計背景數據(勿動)'!7:31)=0,"",SUMIF('費用統計背景數據(勿動)'!$4:$4,L$4,'費用統計背景數據(勿動)'!7:7)))</f>
        <v/>
      </c>
      <c r="M7" s="70" t="str">
        <f ca="1">IF(M$4="","",IF(SUMIF('費用統計背景數據(勿動)'!$4:$4,M$4,'費用統計背景數據(勿動)'!7:31)=0,"",SUMIF('費用統計背景數據(勿動)'!$4:$4,M$4,'費用統計背景數據(勿動)'!7:7)))</f>
        <v/>
      </c>
      <c r="N7" s="70" t="str">
        <f ca="1">IF(N$4="","",IF(SUMIF('費用統計背景數據(勿動)'!$4:$4,N$4,'費用統計背景數據(勿動)'!7:31)=0,"",SUMIF('費用統計背景數據(勿動)'!$4:$4,N$4,'費用統計背景數據(勿動)'!7:7)))</f>
        <v/>
      </c>
      <c r="O7" s="70" t="str">
        <f ca="1">IF(O$4="","",IF(SUMIF('費用統計背景數據(勿動)'!$4:$4,O$4,'費用統計背景數據(勿動)'!7:31)=0,"",SUMIF('費用統計背景數據(勿動)'!$4:$4,O$4,'費用統計背景數據(勿動)'!7:7)))</f>
        <v/>
      </c>
      <c r="P7" s="70" t="str">
        <f ca="1">IF(P$4="","",IF(SUMIF('費用統計背景數據(勿動)'!$4:$4,P$4,'費用統計背景數據(勿動)'!7:31)=0,"",SUMIF('費用統計背景數據(勿動)'!$4:$4,P$4,'費用統計背景數據(勿動)'!7:7)))</f>
        <v/>
      </c>
      <c r="Q7" s="70" t="str">
        <f ca="1">IF(Q$4="","",IF(SUMIF('費用統計背景數據(勿動)'!$4:$4,Q$4,'費用統計背景數據(勿動)'!7:31)=0,"",SUMIF('費用統計背景數據(勿動)'!$4:$4,Q$4,'費用統計背景數據(勿動)'!7:7)))</f>
        <v/>
      </c>
      <c r="R7" s="70" t="str">
        <f ca="1">IF(R$4="","",IF(SUMIF('費用統計背景數據(勿動)'!$4:$4,R$4,'費用統計背景數據(勿動)'!7:31)=0,"",SUMIF('費用統計背景數據(勿動)'!$4:$4,R$4,'費用統計背景數據(勿動)'!7:7)))</f>
        <v/>
      </c>
      <c r="S7" s="70" t="str">
        <f ca="1">IF(S$4="","",IF(SUMIF('費用統計背景數據(勿動)'!$4:$4,S$4,'費用統計背景數據(勿動)'!7:31)=0,"",SUMIF('費用統計背景數據(勿動)'!$4:$4,S$4,'費用統計背景數據(勿動)'!7:7)))</f>
        <v/>
      </c>
      <c r="T7" s="70" t="str">
        <f ca="1">IF(T$4="","",IF(SUMIF('費用統計背景數據(勿動)'!$4:$4,T$4,'費用統計背景數據(勿動)'!7:31)=0,"",SUMIF('費用統計背景數據(勿動)'!$4:$4,T$4,'費用統計背景數據(勿動)'!7:7)))</f>
        <v/>
      </c>
      <c r="U7" s="70" t="str">
        <f ca="1">IF(U$4="","",IF(SUMIF('費用統計背景數據(勿動)'!$4:$4,U$4,'費用統計背景數據(勿動)'!7:31)=0,"",SUMIF('費用統計背景數據(勿動)'!$4:$4,U$4,'費用統計背景數據(勿動)'!7:7)))</f>
        <v/>
      </c>
      <c r="V7" s="70" t="str">
        <f ca="1">IF(V$4="","",IF(SUMIF('費用統計背景數據(勿動)'!$4:$4,V$4,'費用統計背景數據(勿動)'!7:31)=0,"",SUMIF('費用統計背景數據(勿動)'!$4:$4,V$4,'費用統計背景數據(勿動)'!7:7)))</f>
        <v/>
      </c>
      <c r="W7" s="70" t="str">
        <f ca="1">IF(W$4="","",IF(SUMIF('費用統計背景數據(勿動)'!$4:$4,W$4,'費用統計背景數據(勿動)'!7:31)=0,"",SUMIF('費用統計背景數據(勿動)'!$4:$4,W$4,'費用統計背景數據(勿動)'!7:7)))</f>
        <v/>
      </c>
      <c r="X7" s="70" t="str">
        <f ca="1">IF(X$4="","",IF(SUMIF('費用統計背景數據(勿動)'!$4:$4,X$4,'費用統計背景數據(勿動)'!7:31)=0,"",SUMIF('費用統計背景數據(勿動)'!$4:$4,X$4,'費用統計背景數據(勿動)'!7:7)))</f>
        <v/>
      </c>
      <c r="Y7" s="70" t="str">
        <f ca="1">IF(Y$4="","",IF(SUMIF('費用統計背景數據(勿動)'!$4:$4,Y$4,'費用統計背景數據(勿動)'!7:31)=0,"",SUMIF('費用統計背景數據(勿動)'!$4:$4,Y$4,'費用統計背景數據(勿動)'!7:7)))</f>
        <v/>
      </c>
      <c r="Z7" s="70" t="str">
        <f ca="1">IF(Z$4="","",IF(SUMIF('費用統計背景數據(勿動)'!$4:$4,Z$4,'費用統計背景數據(勿動)'!7:31)=0,"",SUMIF('費用統計背景數據(勿動)'!$4:$4,Z$4,'費用統計背景數據(勿動)'!7:7)))</f>
        <v/>
      </c>
      <c r="AA7" s="70" t="str">
        <f ca="1">IF(AA$4="","",IF(SUMIF('費用統計背景數據(勿動)'!$4:$4,AA$4,'費用統計背景數據(勿動)'!7:31)=0,"",SUMIF('費用統計背景數據(勿動)'!$4:$4,AA$4,'費用統計背景數據(勿動)'!7:7)))</f>
        <v/>
      </c>
      <c r="AB7" s="70" t="str">
        <f ca="1">IF(AB$4="","",IF(SUMIF('費用統計背景數據(勿動)'!$4:$4,AB$4,'費用統計背景數據(勿動)'!7:31)=0,"",SUMIF('費用統計背景數據(勿動)'!$4:$4,AB$4,'費用統計背景數據(勿動)'!7:7)))</f>
        <v/>
      </c>
      <c r="AC7" s="73">
        <f t="shared" ca="1" si="0"/>
        <v>0</v>
      </c>
      <c r="AD7" s="76">
        <f t="array" aca="1" ref="AD7" ca="1">SUM(IF(D7:AB7&lt;&gt;"",ROUNDUP(D7:AB7/20,0)*評估費用試算工具!$I$6,""))</f>
        <v>0</v>
      </c>
      <c r="AE7" s="555"/>
      <c r="AF7" s="538"/>
      <c r="AJ7" s="77" t="s">
        <v>142</v>
      </c>
      <c r="AK7" s="123">
        <f ca="1">SUM('各派案單統計(自動)'!50:50)</f>
        <v>0</v>
      </c>
    </row>
    <row r="8" spans="1:37" ht="15.65" customHeight="1">
      <c r="A8" s="552"/>
      <c r="B8" s="540" t="s">
        <v>8</v>
      </c>
      <c r="C8" s="541"/>
      <c r="D8" s="70" t="str">
        <f ca="1">IF(D$4="","",IF(SUMIF('費用統計背景數據(勿動)'!$4:$4,D$4,'費用統計背景數據(勿動)'!8:31)=0,"",SUMIF('費用統計背景數據(勿動)'!$4:$4,D$4,'費用統計背景數據(勿動)'!8:8)))</f>
        <v/>
      </c>
      <c r="E8" s="70" t="str">
        <f ca="1">IF(E$4="","",IF(SUMIF('費用統計背景數據(勿動)'!$4:$4,E$4,'費用統計背景數據(勿動)'!8:31)=0,"",SUMIF('費用統計背景數據(勿動)'!$4:$4,E$4,'費用統計背景數據(勿動)'!8:8)))</f>
        <v/>
      </c>
      <c r="F8" s="70" t="str">
        <f ca="1">IF(F$4="","",IF(SUMIF('費用統計背景數據(勿動)'!$4:$4,F$4,'費用統計背景數據(勿動)'!8:31)=0,"",SUMIF('費用統計背景數據(勿動)'!$4:$4,F$4,'費用統計背景數據(勿動)'!8:8)))</f>
        <v/>
      </c>
      <c r="G8" s="70" t="str">
        <f ca="1">IF(G$4="","",IF(SUMIF('費用統計背景數據(勿動)'!$4:$4,G$4,'費用統計背景數據(勿動)'!8:31)=0,"",SUMIF('費用統計背景數據(勿動)'!$4:$4,G$4,'費用統計背景數據(勿動)'!8:8)))</f>
        <v/>
      </c>
      <c r="H8" s="70" t="str">
        <f ca="1">IF(H$4="","",IF(SUMIF('費用統計背景數據(勿動)'!$4:$4,H$4,'費用統計背景數據(勿動)'!8:31)=0,"",SUMIF('費用統計背景數據(勿動)'!$4:$4,H$4,'費用統計背景數據(勿動)'!8:8)))</f>
        <v/>
      </c>
      <c r="I8" s="70" t="str">
        <f ca="1">IF(I$4="","",IF(SUMIF('費用統計背景數據(勿動)'!$4:$4,I$4,'費用統計背景數據(勿動)'!8:31)=0,"",SUMIF('費用統計背景數據(勿動)'!$4:$4,I$4,'費用統計背景數據(勿動)'!8:8)))</f>
        <v/>
      </c>
      <c r="J8" s="70" t="str">
        <f ca="1">IF(J$4="","",IF(SUMIF('費用統計背景數據(勿動)'!$4:$4,J$4,'費用統計背景數據(勿動)'!8:31)=0,"",SUMIF('費用統計背景數據(勿動)'!$4:$4,J$4,'費用統計背景數據(勿動)'!8:8)))</f>
        <v/>
      </c>
      <c r="K8" s="70" t="str">
        <f ca="1">IF(K$4="","",IF(SUMIF('費用統計背景數據(勿動)'!$4:$4,K$4,'費用統計背景數據(勿動)'!8:31)=0,"",SUMIF('費用統計背景數據(勿動)'!$4:$4,K$4,'費用統計背景數據(勿動)'!8:8)))</f>
        <v/>
      </c>
      <c r="L8" s="70" t="str">
        <f ca="1">IF(L$4="","",IF(SUMIF('費用統計背景數據(勿動)'!$4:$4,L$4,'費用統計背景數據(勿動)'!8:31)=0,"",SUMIF('費用統計背景數據(勿動)'!$4:$4,L$4,'費用統計背景數據(勿動)'!8:8)))</f>
        <v/>
      </c>
      <c r="M8" s="70" t="str">
        <f ca="1">IF(M$4="","",IF(SUMIF('費用統計背景數據(勿動)'!$4:$4,M$4,'費用統計背景數據(勿動)'!8:31)=0,"",SUMIF('費用統計背景數據(勿動)'!$4:$4,M$4,'費用統計背景數據(勿動)'!8:8)))</f>
        <v/>
      </c>
      <c r="N8" s="70" t="str">
        <f ca="1">IF(N$4="","",IF(SUMIF('費用統計背景數據(勿動)'!$4:$4,N$4,'費用統計背景數據(勿動)'!8:31)=0,"",SUMIF('費用統計背景數據(勿動)'!$4:$4,N$4,'費用統計背景數據(勿動)'!8:8)))</f>
        <v/>
      </c>
      <c r="O8" s="70" t="str">
        <f ca="1">IF(O$4="","",IF(SUMIF('費用統計背景數據(勿動)'!$4:$4,O$4,'費用統計背景數據(勿動)'!8:31)=0,"",SUMIF('費用統計背景數據(勿動)'!$4:$4,O$4,'費用統計背景數據(勿動)'!8:8)))</f>
        <v/>
      </c>
      <c r="P8" s="70" t="str">
        <f ca="1">IF(P$4="","",IF(SUMIF('費用統計背景數據(勿動)'!$4:$4,P$4,'費用統計背景數據(勿動)'!8:31)=0,"",SUMIF('費用統計背景數據(勿動)'!$4:$4,P$4,'費用統計背景數據(勿動)'!8:8)))</f>
        <v/>
      </c>
      <c r="Q8" s="70" t="str">
        <f ca="1">IF(Q$4="","",IF(SUMIF('費用統計背景數據(勿動)'!$4:$4,Q$4,'費用統計背景數據(勿動)'!8:31)=0,"",SUMIF('費用統計背景數據(勿動)'!$4:$4,Q$4,'費用統計背景數據(勿動)'!8:8)))</f>
        <v/>
      </c>
      <c r="R8" s="70" t="str">
        <f ca="1">IF(R$4="","",IF(SUMIF('費用統計背景數據(勿動)'!$4:$4,R$4,'費用統計背景數據(勿動)'!8:31)=0,"",SUMIF('費用統計背景數據(勿動)'!$4:$4,R$4,'費用統計背景數據(勿動)'!8:8)))</f>
        <v/>
      </c>
      <c r="S8" s="70" t="str">
        <f ca="1">IF(S$4="","",IF(SUMIF('費用統計背景數據(勿動)'!$4:$4,S$4,'費用統計背景數據(勿動)'!8:31)=0,"",SUMIF('費用統計背景數據(勿動)'!$4:$4,S$4,'費用統計背景數據(勿動)'!8:8)))</f>
        <v/>
      </c>
      <c r="T8" s="70" t="str">
        <f ca="1">IF(T$4="","",IF(SUMIF('費用統計背景數據(勿動)'!$4:$4,T$4,'費用統計背景數據(勿動)'!8:31)=0,"",SUMIF('費用統計背景數據(勿動)'!$4:$4,T$4,'費用統計背景數據(勿動)'!8:8)))</f>
        <v/>
      </c>
      <c r="U8" s="70" t="str">
        <f ca="1">IF(U$4="","",IF(SUMIF('費用統計背景數據(勿動)'!$4:$4,U$4,'費用統計背景數據(勿動)'!8:31)=0,"",SUMIF('費用統計背景數據(勿動)'!$4:$4,U$4,'費用統計背景數據(勿動)'!8:8)))</f>
        <v/>
      </c>
      <c r="V8" s="70" t="str">
        <f ca="1">IF(V$4="","",IF(SUMIF('費用統計背景數據(勿動)'!$4:$4,V$4,'費用統計背景數據(勿動)'!8:31)=0,"",SUMIF('費用統計背景數據(勿動)'!$4:$4,V$4,'費用統計背景數據(勿動)'!8:8)))</f>
        <v/>
      </c>
      <c r="W8" s="70" t="str">
        <f ca="1">IF(W$4="","",IF(SUMIF('費用統計背景數據(勿動)'!$4:$4,W$4,'費用統計背景數據(勿動)'!8:31)=0,"",SUMIF('費用統計背景數據(勿動)'!$4:$4,W$4,'費用統計背景數據(勿動)'!8:8)))</f>
        <v/>
      </c>
      <c r="X8" s="70" t="str">
        <f ca="1">IF(X$4="","",IF(SUMIF('費用統計背景數據(勿動)'!$4:$4,X$4,'費用統計背景數據(勿動)'!8:31)=0,"",SUMIF('費用統計背景數據(勿動)'!$4:$4,X$4,'費用統計背景數據(勿動)'!8:8)))</f>
        <v/>
      </c>
      <c r="Y8" s="70" t="str">
        <f ca="1">IF(Y$4="","",IF(SUMIF('費用統計背景數據(勿動)'!$4:$4,Y$4,'費用統計背景數據(勿動)'!8:31)=0,"",SUMIF('費用統計背景數據(勿動)'!$4:$4,Y$4,'費用統計背景數據(勿動)'!8:8)))</f>
        <v/>
      </c>
      <c r="Z8" s="70" t="str">
        <f ca="1">IF(Z$4="","",IF(SUMIF('費用統計背景數據(勿動)'!$4:$4,Z$4,'費用統計背景數據(勿動)'!8:31)=0,"",SUMIF('費用統計背景數據(勿動)'!$4:$4,Z$4,'費用統計背景數據(勿動)'!8:8)))</f>
        <v/>
      </c>
      <c r="AA8" s="70" t="str">
        <f ca="1">IF(AA$4="","",IF(SUMIF('費用統計背景數據(勿動)'!$4:$4,AA$4,'費用統計背景數據(勿動)'!8:31)=0,"",SUMIF('費用統計背景數據(勿動)'!$4:$4,AA$4,'費用統計背景數據(勿動)'!8:8)))</f>
        <v/>
      </c>
      <c r="AB8" s="70" t="str">
        <f ca="1">IF(AB$4="","",IF(SUMIF('費用統計背景數據(勿動)'!$4:$4,AB$4,'費用統計背景數據(勿動)'!8:31)=0,"",SUMIF('費用統計背景數據(勿動)'!$4:$4,AB$4,'費用統計背景數據(勿動)'!8:8)))</f>
        <v/>
      </c>
      <c r="AC8" s="73">
        <f t="shared" ca="1" si="0"/>
        <v>0</v>
      </c>
      <c r="AD8" s="76">
        <f t="array" aca="1" ref="AD8" ca="1">SUM(IF(D8:AB8&lt;&gt;"",ROUNDUP(D8:AB8/20,0)*評估費用試算工具!$I$7,""))</f>
        <v>0</v>
      </c>
      <c r="AE8" s="555"/>
      <c r="AF8" s="538"/>
      <c r="AJ8" s="77" t="s">
        <v>95</v>
      </c>
      <c r="AK8" s="123">
        <f ca="1">SUM('各派案單統計(自動)'!71:71)</f>
        <v>0</v>
      </c>
    </row>
    <row r="9" spans="1:37" ht="15.65" customHeight="1">
      <c r="A9" s="552"/>
      <c r="B9" s="547" t="s">
        <v>41</v>
      </c>
      <c r="C9" s="75" t="s">
        <v>6</v>
      </c>
      <c r="D9" s="70" t="str">
        <f ca="1">IF(D$4="","",IF(SUMIF('費用統計背景數據(勿動)'!$4:$4,D$4,'費用統計背景數據(勿動)'!9:32)=0,"",SUMIF('費用統計背景數據(勿動)'!$4:$4,D$4,'費用統計背景數據(勿動)'!9:9)))</f>
        <v/>
      </c>
      <c r="E9" s="70" t="str">
        <f ca="1">IF(E$4="","",IF(SUMIF('費用統計背景數據(勿動)'!$4:$4,E$4,'費用統計背景數據(勿動)'!9:32)=0,"",SUMIF('費用統計背景數據(勿動)'!$4:$4,E$4,'費用統計背景數據(勿動)'!9:9)))</f>
        <v/>
      </c>
      <c r="F9" s="70" t="str">
        <f ca="1">IF(F$4="","",IF(SUMIF('費用統計背景數據(勿動)'!$4:$4,F$4,'費用統計背景數據(勿動)'!9:32)=0,"",SUMIF('費用統計背景數據(勿動)'!$4:$4,F$4,'費用統計背景數據(勿動)'!9:9)))</f>
        <v/>
      </c>
      <c r="G9" s="70" t="str">
        <f ca="1">IF(G$4="","",IF(SUMIF('費用統計背景數據(勿動)'!$4:$4,G$4,'費用統計背景數據(勿動)'!9:32)=0,"",SUMIF('費用統計背景數據(勿動)'!$4:$4,G$4,'費用統計背景數據(勿動)'!9:9)))</f>
        <v/>
      </c>
      <c r="H9" s="70" t="str">
        <f ca="1">IF(H$4="","",IF(SUMIF('費用統計背景數據(勿動)'!$4:$4,H$4,'費用統計背景數據(勿動)'!9:32)=0,"",SUMIF('費用統計背景數據(勿動)'!$4:$4,H$4,'費用統計背景數據(勿動)'!9:9)))</f>
        <v/>
      </c>
      <c r="I9" s="70" t="str">
        <f ca="1">IF(I$4="","",IF(SUMIF('費用統計背景數據(勿動)'!$4:$4,I$4,'費用統計背景數據(勿動)'!9:32)=0,"",SUMIF('費用統計背景數據(勿動)'!$4:$4,I$4,'費用統計背景數據(勿動)'!9:9)))</f>
        <v/>
      </c>
      <c r="J9" s="70" t="str">
        <f ca="1">IF(J$4="","",IF(SUMIF('費用統計背景數據(勿動)'!$4:$4,J$4,'費用統計背景數據(勿動)'!9:32)=0,"",SUMIF('費用統計背景數據(勿動)'!$4:$4,J$4,'費用統計背景數據(勿動)'!9:9)))</f>
        <v/>
      </c>
      <c r="K9" s="70" t="str">
        <f ca="1">IF(K$4="","",IF(SUMIF('費用統計背景數據(勿動)'!$4:$4,K$4,'費用統計背景數據(勿動)'!9:32)=0,"",SUMIF('費用統計背景數據(勿動)'!$4:$4,K$4,'費用統計背景數據(勿動)'!9:9)))</f>
        <v/>
      </c>
      <c r="L9" s="70" t="str">
        <f ca="1">IF(L$4="","",IF(SUMIF('費用統計背景數據(勿動)'!$4:$4,L$4,'費用統計背景數據(勿動)'!9:32)=0,"",SUMIF('費用統計背景數據(勿動)'!$4:$4,L$4,'費用統計背景數據(勿動)'!9:9)))</f>
        <v/>
      </c>
      <c r="M9" s="70" t="str">
        <f ca="1">IF(M$4="","",IF(SUMIF('費用統計背景數據(勿動)'!$4:$4,M$4,'費用統計背景數據(勿動)'!9:32)=0,"",SUMIF('費用統計背景數據(勿動)'!$4:$4,M$4,'費用統計背景數據(勿動)'!9:9)))</f>
        <v/>
      </c>
      <c r="N9" s="70" t="str">
        <f ca="1">IF(N$4="","",IF(SUMIF('費用統計背景數據(勿動)'!$4:$4,N$4,'費用統計背景數據(勿動)'!9:32)=0,"",SUMIF('費用統計背景數據(勿動)'!$4:$4,N$4,'費用統計背景數據(勿動)'!9:9)))</f>
        <v/>
      </c>
      <c r="O9" s="70" t="str">
        <f ca="1">IF(O$4="","",IF(SUMIF('費用統計背景數據(勿動)'!$4:$4,O$4,'費用統計背景數據(勿動)'!9:32)=0,"",SUMIF('費用統計背景數據(勿動)'!$4:$4,O$4,'費用統計背景數據(勿動)'!9:9)))</f>
        <v/>
      </c>
      <c r="P9" s="70" t="str">
        <f ca="1">IF(P$4="","",IF(SUMIF('費用統計背景數據(勿動)'!$4:$4,P$4,'費用統計背景數據(勿動)'!9:32)=0,"",SUMIF('費用統計背景數據(勿動)'!$4:$4,P$4,'費用統計背景數據(勿動)'!9:9)))</f>
        <v/>
      </c>
      <c r="Q9" s="70" t="str">
        <f ca="1">IF(Q$4="","",IF(SUMIF('費用統計背景數據(勿動)'!$4:$4,Q$4,'費用統計背景數據(勿動)'!9:32)=0,"",SUMIF('費用統計背景數據(勿動)'!$4:$4,Q$4,'費用統計背景數據(勿動)'!9:9)))</f>
        <v/>
      </c>
      <c r="R9" s="70" t="str">
        <f ca="1">IF(R$4="","",IF(SUMIF('費用統計背景數據(勿動)'!$4:$4,R$4,'費用統計背景數據(勿動)'!9:32)=0,"",SUMIF('費用統計背景數據(勿動)'!$4:$4,R$4,'費用統計背景數據(勿動)'!9:9)))</f>
        <v/>
      </c>
      <c r="S9" s="70" t="str">
        <f ca="1">IF(S$4="","",IF(SUMIF('費用統計背景數據(勿動)'!$4:$4,S$4,'費用統計背景數據(勿動)'!9:32)=0,"",SUMIF('費用統計背景數據(勿動)'!$4:$4,S$4,'費用統計背景數據(勿動)'!9:9)))</f>
        <v/>
      </c>
      <c r="T9" s="70" t="str">
        <f ca="1">IF(T$4="","",IF(SUMIF('費用統計背景數據(勿動)'!$4:$4,T$4,'費用統計背景數據(勿動)'!9:32)=0,"",SUMIF('費用統計背景數據(勿動)'!$4:$4,T$4,'費用統計背景數據(勿動)'!9:9)))</f>
        <v/>
      </c>
      <c r="U9" s="70" t="str">
        <f ca="1">IF(U$4="","",IF(SUMIF('費用統計背景數據(勿動)'!$4:$4,U$4,'費用統計背景數據(勿動)'!9:32)=0,"",SUMIF('費用統計背景數據(勿動)'!$4:$4,U$4,'費用統計背景數據(勿動)'!9:9)))</f>
        <v/>
      </c>
      <c r="V9" s="70" t="str">
        <f ca="1">IF(V$4="","",IF(SUMIF('費用統計背景數據(勿動)'!$4:$4,V$4,'費用統計背景數據(勿動)'!9:32)=0,"",SUMIF('費用統計背景數據(勿動)'!$4:$4,V$4,'費用統計背景數據(勿動)'!9:9)))</f>
        <v/>
      </c>
      <c r="W9" s="70" t="str">
        <f ca="1">IF(W$4="","",IF(SUMIF('費用統計背景數據(勿動)'!$4:$4,W$4,'費用統計背景數據(勿動)'!9:32)=0,"",SUMIF('費用統計背景數據(勿動)'!$4:$4,W$4,'費用統計背景數據(勿動)'!9:9)))</f>
        <v/>
      </c>
      <c r="X9" s="70" t="str">
        <f ca="1">IF(X$4="","",IF(SUMIF('費用統計背景數據(勿動)'!$4:$4,X$4,'費用統計背景數據(勿動)'!9:32)=0,"",SUMIF('費用統計背景數據(勿動)'!$4:$4,X$4,'費用統計背景數據(勿動)'!9:9)))</f>
        <v/>
      </c>
      <c r="Y9" s="70" t="str">
        <f ca="1">IF(Y$4="","",IF(SUMIF('費用統計背景數據(勿動)'!$4:$4,Y$4,'費用統計背景數據(勿動)'!9:32)=0,"",SUMIF('費用統計背景數據(勿動)'!$4:$4,Y$4,'費用統計背景數據(勿動)'!9:9)))</f>
        <v/>
      </c>
      <c r="Z9" s="70" t="str">
        <f ca="1">IF(Z$4="","",IF(SUMIF('費用統計背景數據(勿動)'!$4:$4,Z$4,'費用統計背景數據(勿動)'!9:32)=0,"",SUMIF('費用統計背景數據(勿動)'!$4:$4,Z$4,'費用統計背景數據(勿動)'!9:9)))</f>
        <v/>
      </c>
      <c r="AA9" s="70" t="str">
        <f ca="1">IF(AA$4="","",IF(SUMIF('費用統計背景數據(勿動)'!$4:$4,AA$4,'費用統計背景數據(勿動)'!9:32)=0,"",SUMIF('費用統計背景數據(勿動)'!$4:$4,AA$4,'費用統計背景數據(勿動)'!9:9)))</f>
        <v/>
      </c>
      <c r="AB9" s="70" t="str">
        <f ca="1">IF(AB$4="","",IF(SUMIF('費用統計背景數據(勿動)'!$4:$4,AB$4,'費用統計背景數據(勿動)'!9:32)=0,"",SUMIF('費用統計背景數據(勿動)'!$4:$4,AB$4,'費用統計背景數據(勿動)'!9:9)))</f>
        <v/>
      </c>
      <c r="AC9" s="73">
        <f t="shared" ca="1" si="0"/>
        <v>0</v>
      </c>
      <c r="AD9" s="76">
        <f t="array" aca="1" ref="AD9" ca="1">SUM(IF(D9:AB9&lt;&gt;"",ROUNDUP(D9:AB9/5,0)*評估費用試算工具!$I$8,""))</f>
        <v>0</v>
      </c>
      <c r="AE9" s="555"/>
      <c r="AF9" s="538"/>
      <c r="AK9" s="124">
        <f ca="1">SUM(AK5:AK8)</f>
        <v>0</v>
      </c>
    </row>
    <row r="10" spans="1:37" ht="18" customHeight="1">
      <c r="A10" s="552"/>
      <c r="B10" s="547"/>
      <c r="C10" s="75" t="s">
        <v>7</v>
      </c>
      <c r="D10" s="70" t="str">
        <f ca="1">IF(D$4="","",IF(SUMIF('費用統計背景數據(勿動)'!$4:$4,D$4,'費用統計背景數據(勿動)'!10:33)=0,"",SUMIF('費用統計背景數據(勿動)'!$4:$4,D$4,'費用統計背景數據(勿動)'!10:10)))</f>
        <v/>
      </c>
      <c r="E10" s="70" t="str">
        <f ca="1">IF(E$4="","",IF(SUMIF('費用統計背景數據(勿動)'!$4:$4,E$4,'費用統計背景數據(勿動)'!10:33)=0,"",SUMIF('費用統計背景數據(勿動)'!$4:$4,E$4,'費用統計背景數據(勿動)'!10:10)))</f>
        <v/>
      </c>
      <c r="F10" s="70" t="str">
        <f ca="1">IF(F$4="","",IF(SUMIF('費用統計背景數據(勿動)'!$4:$4,F$4,'費用統計背景數據(勿動)'!10:33)=0,"",SUMIF('費用統計背景數據(勿動)'!$4:$4,F$4,'費用統計背景數據(勿動)'!10:10)))</f>
        <v/>
      </c>
      <c r="G10" s="70" t="str">
        <f ca="1">IF(G$4="","",IF(SUMIF('費用統計背景數據(勿動)'!$4:$4,G$4,'費用統計背景數據(勿動)'!10:33)=0,"",SUMIF('費用統計背景數據(勿動)'!$4:$4,G$4,'費用統計背景數據(勿動)'!10:10)))</f>
        <v/>
      </c>
      <c r="H10" s="70" t="str">
        <f ca="1">IF(H$4="","",IF(SUMIF('費用統計背景數據(勿動)'!$4:$4,H$4,'費用統計背景數據(勿動)'!10:33)=0,"",SUMIF('費用統計背景數據(勿動)'!$4:$4,H$4,'費用統計背景數據(勿動)'!10:10)))</f>
        <v/>
      </c>
      <c r="I10" s="70" t="str">
        <f ca="1">IF(I$4="","",IF(SUMIF('費用統計背景數據(勿動)'!$4:$4,I$4,'費用統計背景數據(勿動)'!10:33)=0,"",SUMIF('費用統計背景數據(勿動)'!$4:$4,I$4,'費用統計背景數據(勿動)'!10:10)))</f>
        <v/>
      </c>
      <c r="J10" s="70" t="str">
        <f ca="1">IF(J$4="","",IF(SUMIF('費用統計背景數據(勿動)'!$4:$4,J$4,'費用統計背景數據(勿動)'!10:33)=0,"",SUMIF('費用統計背景數據(勿動)'!$4:$4,J$4,'費用統計背景數據(勿動)'!10:10)))</f>
        <v/>
      </c>
      <c r="K10" s="70" t="str">
        <f ca="1">IF(K$4="","",IF(SUMIF('費用統計背景數據(勿動)'!$4:$4,K$4,'費用統計背景數據(勿動)'!10:33)=0,"",SUMIF('費用統計背景數據(勿動)'!$4:$4,K$4,'費用統計背景數據(勿動)'!10:10)))</f>
        <v/>
      </c>
      <c r="L10" s="70" t="str">
        <f ca="1">IF(L$4="","",IF(SUMIF('費用統計背景數據(勿動)'!$4:$4,L$4,'費用統計背景數據(勿動)'!10:33)=0,"",SUMIF('費用統計背景數據(勿動)'!$4:$4,L$4,'費用統計背景數據(勿動)'!10:10)))</f>
        <v/>
      </c>
      <c r="M10" s="70" t="str">
        <f ca="1">IF(M$4="","",IF(SUMIF('費用統計背景數據(勿動)'!$4:$4,M$4,'費用統計背景數據(勿動)'!10:33)=0,"",SUMIF('費用統計背景數據(勿動)'!$4:$4,M$4,'費用統計背景數據(勿動)'!10:10)))</f>
        <v/>
      </c>
      <c r="N10" s="70" t="str">
        <f ca="1">IF(N$4="","",IF(SUMIF('費用統計背景數據(勿動)'!$4:$4,N$4,'費用統計背景數據(勿動)'!10:33)=0,"",SUMIF('費用統計背景數據(勿動)'!$4:$4,N$4,'費用統計背景數據(勿動)'!10:10)))</f>
        <v/>
      </c>
      <c r="O10" s="70" t="str">
        <f ca="1">IF(O$4="","",IF(SUMIF('費用統計背景數據(勿動)'!$4:$4,O$4,'費用統計背景數據(勿動)'!10:33)=0,"",SUMIF('費用統計背景數據(勿動)'!$4:$4,O$4,'費用統計背景數據(勿動)'!10:10)))</f>
        <v/>
      </c>
      <c r="P10" s="70" t="str">
        <f ca="1">IF(P$4="","",IF(SUMIF('費用統計背景數據(勿動)'!$4:$4,P$4,'費用統計背景數據(勿動)'!10:33)=0,"",SUMIF('費用統計背景數據(勿動)'!$4:$4,P$4,'費用統計背景數據(勿動)'!10:10)))</f>
        <v/>
      </c>
      <c r="Q10" s="70" t="str">
        <f ca="1">IF(Q$4="","",IF(SUMIF('費用統計背景數據(勿動)'!$4:$4,Q$4,'費用統計背景數據(勿動)'!10:33)=0,"",SUMIF('費用統計背景數據(勿動)'!$4:$4,Q$4,'費用統計背景數據(勿動)'!10:10)))</f>
        <v/>
      </c>
      <c r="R10" s="70" t="str">
        <f ca="1">IF(R$4="","",IF(SUMIF('費用統計背景數據(勿動)'!$4:$4,R$4,'費用統計背景數據(勿動)'!10:33)=0,"",SUMIF('費用統計背景數據(勿動)'!$4:$4,R$4,'費用統計背景數據(勿動)'!10:10)))</f>
        <v/>
      </c>
      <c r="S10" s="70" t="str">
        <f ca="1">IF(S$4="","",IF(SUMIF('費用統計背景數據(勿動)'!$4:$4,S$4,'費用統計背景數據(勿動)'!10:33)=0,"",SUMIF('費用統計背景數據(勿動)'!$4:$4,S$4,'費用統計背景數據(勿動)'!10:10)))</f>
        <v/>
      </c>
      <c r="T10" s="70" t="str">
        <f ca="1">IF(T$4="","",IF(SUMIF('費用統計背景數據(勿動)'!$4:$4,T$4,'費用統計背景數據(勿動)'!10:33)=0,"",SUMIF('費用統計背景數據(勿動)'!$4:$4,T$4,'費用統計背景數據(勿動)'!10:10)))</f>
        <v/>
      </c>
      <c r="U10" s="70" t="str">
        <f ca="1">IF(U$4="","",IF(SUMIF('費用統計背景數據(勿動)'!$4:$4,U$4,'費用統計背景數據(勿動)'!10:33)=0,"",SUMIF('費用統計背景數據(勿動)'!$4:$4,U$4,'費用統計背景數據(勿動)'!10:10)))</f>
        <v/>
      </c>
      <c r="V10" s="70" t="str">
        <f ca="1">IF(V$4="","",IF(SUMIF('費用統計背景數據(勿動)'!$4:$4,V$4,'費用統計背景數據(勿動)'!10:33)=0,"",SUMIF('費用統計背景數據(勿動)'!$4:$4,V$4,'費用統計背景數據(勿動)'!10:10)))</f>
        <v/>
      </c>
      <c r="W10" s="70" t="str">
        <f ca="1">IF(W$4="","",IF(SUMIF('費用統計背景數據(勿動)'!$4:$4,W$4,'費用統計背景數據(勿動)'!10:33)=0,"",SUMIF('費用統計背景數據(勿動)'!$4:$4,W$4,'費用統計背景數據(勿動)'!10:10)))</f>
        <v/>
      </c>
      <c r="X10" s="70" t="str">
        <f ca="1">IF(X$4="","",IF(SUMIF('費用統計背景數據(勿動)'!$4:$4,X$4,'費用統計背景數據(勿動)'!10:33)=0,"",SUMIF('費用統計背景數據(勿動)'!$4:$4,X$4,'費用統計背景數據(勿動)'!10:10)))</f>
        <v/>
      </c>
      <c r="Y10" s="70" t="str">
        <f ca="1">IF(Y$4="","",IF(SUMIF('費用統計背景數據(勿動)'!$4:$4,Y$4,'費用統計背景數據(勿動)'!10:33)=0,"",SUMIF('費用統計背景數據(勿動)'!$4:$4,Y$4,'費用統計背景數據(勿動)'!10:10)))</f>
        <v/>
      </c>
      <c r="Z10" s="70" t="str">
        <f ca="1">IF(Z$4="","",IF(SUMIF('費用統計背景數據(勿動)'!$4:$4,Z$4,'費用統計背景數據(勿動)'!10:33)=0,"",SUMIF('費用統計背景數據(勿動)'!$4:$4,Z$4,'費用統計背景數據(勿動)'!10:10)))</f>
        <v/>
      </c>
      <c r="AA10" s="70" t="str">
        <f ca="1">IF(AA$4="","",IF(SUMIF('費用統計背景數據(勿動)'!$4:$4,AA$4,'費用統計背景數據(勿動)'!10:33)=0,"",SUMIF('費用統計背景數據(勿動)'!$4:$4,AA$4,'費用統計背景數據(勿動)'!10:10)))</f>
        <v/>
      </c>
      <c r="AB10" s="70" t="str">
        <f ca="1">IF(AB$4="","",IF(SUMIF('費用統計背景數據(勿動)'!$4:$4,AB$4,'費用統計背景數據(勿動)'!10:33)=0,"",SUMIF('費用統計背景數據(勿動)'!$4:$4,AB$4,'費用統計背景數據(勿動)'!10:10)))</f>
        <v/>
      </c>
      <c r="AC10" s="73">
        <f t="shared" ca="1" si="0"/>
        <v>0</v>
      </c>
      <c r="AD10" s="76">
        <f ca="1">IF(AC10="","",AC10*評估費用試算工具!$I$9)</f>
        <v>0</v>
      </c>
      <c r="AE10" s="555"/>
      <c r="AF10" s="538"/>
    </row>
    <row r="11" spans="1:37" ht="15.65" customHeight="1">
      <c r="A11" s="552"/>
      <c r="B11" s="540" t="s">
        <v>9</v>
      </c>
      <c r="C11" s="541"/>
      <c r="D11" s="70" t="str">
        <f ca="1">IF(D$4="","",IF(SUMIF('費用統計背景數據(勿動)'!$4:$4,D$4,'費用統計背景數據(勿動)'!11:34)=0,"",SUMIF('費用統計背景數據(勿動)'!$4:$4,D$4,'費用統計背景數據(勿動)'!11:11)))</f>
        <v/>
      </c>
      <c r="E11" s="70" t="str">
        <f ca="1">IF(E$4="","",IF(SUMIF('費用統計背景數據(勿動)'!$4:$4,E$4,'費用統計背景數據(勿動)'!11:34)=0,"",SUMIF('費用統計背景數據(勿動)'!$4:$4,E$4,'費用統計背景數據(勿動)'!11:11)))</f>
        <v/>
      </c>
      <c r="F11" s="70" t="str">
        <f ca="1">IF(F$4="","",IF(SUMIF('費用統計背景數據(勿動)'!$4:$4,F$4,'費用統計背景數據(勿動)'!11:34)=0,"",SUMIF('費用統計背景數據(勿動)'!$4:$4,F$4,'費用統計背景數據(勿動)'!11:11)))</f>
        <v/>
      </c>
      <c r="G11" s="70" t="str">
        <f ca="1">IF(G$4="","",IF(SUMIF('費用統計背景數據(勿動)'!$4:$4,G$4,'費用統計背景數據(勿動)'!11:34)=0,"",SUMIF('費用統計背景數據(勿動)'!$4:$4,G$4,'費用統計背景數據(勿動)'!11:11)))</f>
        <v/>
      </c>
      <c r="H11" s="70" t="str">
        <f ca="1">IF(H$4="","",IF(SUMIF('費用統計背景數據(勿動)'!$4:$4,H$4,'費用統計背景數據(勿動)'!11:34)=0,"",SUMIF('費用統計背景數據(勿動)'!$4:$4,H$4,'費用統計背景數據(勿動)'!11:11)))</f>
        <v/>
      </c>
      <c r="I11" s="70" t="str">
        <f ca="1">IF(I$4="","",IF(SUMIF('費用統計背景數據(勿動)'!$4:$4,I$4,'費用統計背景數據(勿動)'!11:34)=0,"",SUMIF('費用統計背景數據(勿動)'!$4:$4,I$4,'費用統計背景數據(勿動)'!11:11)))</f>
        <v/>
      </c>
      <c r="J11" s="70" t="str">
        <f ca="1">IF(J$4="","",IF(SUMIF('費用統計背景數據(勿動)'!$4:$4,J$4,'費用統計背景數據(勿動)'!11:34)=0,"",SUMIF('費用統計背景數據(勿動)'!$4:$4,J$4,'費用統計背景數據(勿動)'!11:11)))</f>
        <v/>
      </c>
      <c r="K11" s="70" t="str">
        <f ca="1">IF(K$4="","",IF(SUMIF('費用統計背景數據(勿動)'!$4:$4,K$4,'費用統計背景數據(勿動)'!11:34)=0,"",SUMIF('費用統計背景數據(勿動)'!$4:$4,K$4,'費用統計背景數據(勿動)'!11:11)))</f>
        <v/>
      </c>
      <c r="L11" s="70" t="str">
        <f ca="1">IF(L$4="","",IF(SUMIF('費用統計背景數據(勿動)'!$4:$4,L$4,'費用統計背景數據(勿動)'!11:34)=0,"",SUMIF('費用統計背景數據(勿動)'!$4:$4,L$4,'費用統計背景數據(勿動)'!11:11)))</f>
        <v/>
      </c>
      <c r="M11" s="70" t="str">
        <f ca="1">IF(M$4="","",IF(SUMIF('費用統計背景數據(勿動)'!$4:$4,M$4,'費用統計背景數據(勿動)'!11:34)=0,"",SUMIF('費用統計背景數據(勿動)'!$4:$4,M$4,'費用統計背景數據(勿動)'!11:11)))</f>
        <v/>
      </c>
      <c r="N11" s="70" t="str">
        <f ca="1">IF(N$4="","",IF(SUMIF('費用統計背景數據(勿動)'!$4:$4,N$4,'費用統計背景數據(勿動)'!11:34)=0,"",SUMIF('費用統計背景數據(勿動)'!$4:$4,N$4,'費用統計背景數據(勿動)'!11:11)))</f>
        <v/>
      </c>
      <c r="O11" s="70" t="str">
        <f ca="1">IF(O$4="","",IF(SUMIF('費用統計背景數據(勿動)'!$4:$4,O$4,'費用統計背景數據(勿動)'!11:34)=0,"",SUMIF('費用統計背景數據(勿動)'!$4:$4,O$4,'費用統計背景數據(勿動)'!11:11)))</f>
        <v/>
      </c>
      <c r="P11" s="70" t="str">
        <f ca="1">IF(P$4="","",IF(SUMIF('費用統計背景數據(勿動)'!$4:$4,P$4,'費用統計背景數據(勿動)'!11:34)=0,"",SUMIF('費用統計背景數據(勿動)'!$4:$4,P$4,'費用統計背景數據(勿動)'!11:11)))</f>
        <v/>
      </c>
      <c r="Q11" s="70" t="str">
        <f ca="1">IF(Q$4="","",IF(SUMIF('費用統計背景數據(勿動)'!$4:$4,Q$4,'費用統計背景數據(勿動)'!11:34)=0,"",SUMIF('費用統計背景數據(勿動)'!$4:$4,Q$4,'費用統計背景數據(勿動)'!11:11)))</f>
        <v/>
      </c>
      <c r="R11" s="70" t="str">
        <f ca="1">IF(R$4="","",IF(SUMIF('費用統計背景數據(勿動)'!$4:$4,R$4,'費用統計背景數據(勿動)'!11:34)=0,"",SUMIF('費用統計背景數據(勿動)'!$4:$4,R$4,'費用統計背景數據(勿動)'!11:11)))</f>
        <v/>
      </c>
      <c r="S11" s="70" t="str">
        <f ca="1">IF(S$4="","",IF(SUMIF('費用統計背景數據(勿動)'!$4:$4,S$4,'費用統計背景數據(勿動)'!11:34)=0,"",SUMIF('費用統計背景數據(勿動)'!$4:$4,S$4,'費用統計背景數據(勿動)'!11:11)))</f>
        <v/>
      </c>
      <c r="T11" s="70" t="str">
        <f ca="1">IF(T$4="","",IF(SUMIF('費用統計背景數據(勿動)'!$4:$4,T$4,'費用統計背景數據(勿動)'!11:34)=0,"",SUMIF('費用統計背景數據(勿動)'!$4:$4,T$4,'費用統計背景數據(勿動)'!11:11)))</f>
        <v/>
      </c>
      <c r="U11" s="70" t="str">
        <f ca="1">IF(U$4="","",IF(SUMIF('費用統計背景數據(勿動)'!$4:$4,U$4,'費用統計背景數據(勿動)'!11:34)=0,"",SUMIF('費用統計背景數據(勿動)'!$4:$4,U$4,'費用統計背景數據(勿動)'!11:11)))</f>
        <v/>
      </c>
      <c r="V11" s="70" t="str">
        <f ca="1">IF(V$4="","",IF(SUMIF('費用統計背景數據(勿動)'!$4:$4,V$4,'費用統計背景數據(勿動)'!11:34)=0,"",SUMIF('費用統計背景數據(勿動)'!$4:$4,V$4,'費用統計背景數據(勿動)'!11:11)))</f>
        <v/>
      </c>
      <c r="W11" s="70" t="str">
        <f ca="1">IF(W$4="","",IF(SUMIF('費用統計背景數據(勿動)'!$4:$4,W$4,'費用統計背景數據(勿動)'!11:34)=0,"",SUMIF('費用統計背景數據(勿動)'!$4:$4,W$4,'費用統計背景數據(勿動)'!11:11)))</f>
        <v/>
      </c>
      <c r="X11" s="70" t="str">
        <f ca="1">IF(X$4="","",IF(SUMIF('費用統計背景數據(勿動)'!$4:$4,X$4,'費用統計背景數據(勿動)'!11:34)=0,"",SUMIF('費用統計背景數據(勿動)'!$4:$4,X$4,'費用統計背景數據(勿動)'!11:11)))</f>
        <v/>
      </c>
      <c r="Y11" s="70" t="str">
        <f ca="1">IF(Y$4="","",IF(SUMIF('費用統計背景數據(勿動)'!$4:$4,Y$4,'費用統計背景數據(勿動)'!11:34)=0,"",SUMIF('費用統計背景數據(勿動)'!$4:$4,Y$4,'費用統計背景數據(勿動)'!11:11)))</f>
        <v/>
      </c>
      <c r="Z11" s="70" t="str">
        <f ca="1">IF(Z$4="","",IF(SUMIF('費用統計背景數據(勿動)'!$4:$4,Z$4,'費用統計背景數據(勿動)'!11:34)=0,"",SUMIF('費用統計背景數據(勿動)'!$4:$4,Z$4,'費用統計背景數據(勿動)'!11:11)))</f>
        <v/>
      </c>
      <c r="AA11" s="70" t="str">
        <f ca="1">IF(AA$4="","",IF(SUMIF('費用統計背景數據(勿動)'!$4:$4,AA$4,'費用統計背景數據(勿動)'!11:34)=0,"",SUMIF('費用統計背景數據(勿動)'!$4:$4,AA$4,'費用統計背景數據(勿動)'!11:11)))</f>
        <v/>
      </c>
      <c r="AB11" s="70" t="str">
        <f ca="1">IF(AB$4="","",IF(SUMIF('費用統計背景數據(勿動)'!$4:$4,AB$4,'費用統計背景數據(勿動)'!11:34)=0,"",SUMIF('費用統計背景數據(勿動)'!$4:$4,AB$4,'費用統計背景數據(勿動)'!11:11)))</f>
        <v/>
      </c>
      <c r="AC11" s="73">
        <f t="shared" ca="1" si="0"/>
        <v>0</v>
      </c>
      <c r="AD11" s="76">
        <f ca="1">IF(AC11="","",AC11*評估費用試算工具!$I$10)</f>
        <v>0</v>
      </c>
      <c r="AE11" s="555"/>
      <c r="AF11" s="538"/>
    </row>
    <row r="12" spans="1:37" ht="15.65" customHeight="1">
      <c r="A12" s="552"/>
      <c r="B12" s="540" t="s">
        <v>10</v>
      </c>
      <c r="C12" s="541"/>
      <c r="D12" s="70" t="str">
        <f ca="1">IF(D$4="","",IF(SUMIF('費用統計背景數據(勿動)'!$4:$4,D$4,'費用統計背景數據(勿動)'!12:35)=0,"",SUMIF('費用統計背景數據(勿動)'!$4:$4,D$4,'費用統計背景數據(勿動)'!12:12)))</f>
        <v/>
      </c>
      <c r="E12" s="70" t="str">
        <f ca="1">IF(E$4="","",IF(SUMIF('費用統計背景數據(勿動)'!$4:$4,E$4,'費用統計背景數據(勿動)'!12:35)=0,"",SUMIF('費用統計背景數據(勿動)'!$4:$4,E$4,'費用統計背景數據(勿動)'!12:12)))</f>
        <v/>
      </c>
      <c r="F12" s="70" t="str">
        <f ca="1">IF(F$4="","",IF(SUMIF('費用統計背景數據(勿動)'!$4:$4,F$4,'費用統計背景數據(勿動)'!12:35)=0,"",SUMIF('費用統計背景數據(勿動)'!$4:$4,F$4,'費用統計背景數據(勿動)'!12:12)))</f>
        <v/>
      </c>
      <c r="G12" s="70" t="str">
        <f ca="1">IF(G$4="","",IF(SUMIF('費用統計背景數據(勿動)'!$4:$4,G$4,'費用統計背景數據(勿動)'!12:35)=0,"",SUMIF('費用統計背景數據(勿動)'!$4:$4,G$4,'費用統計背景數據(勿動)'!12:12)))</f>
        <v/>
      </c>
      <c r="H12" s="70" t="str">
        <f ca="1">IF(H$4="","",IF(SUMIF('費用統計背景數據(勿動)'!$4:$4,H$4,'費用統計背景數據(勿動)'!12:35)=0,"",SUMIF('費用統計背景數據(勿動)'!$4:$4,H$4,'費用統計背景數據(勿動)'!12:12)))</f>
        <v/>
      </c>
      <c r="I12" s="70" t="str">
        <f ca="1">IF(I$4="","",IF(SUMIF('費用統計背景數據(勿動)'!$4:$4,I$4,'費用統計背景數據(勿動)'!12:35)=0,"",SUMIF('費用統計背景數據(勿動)'!$4:$4,I$4,'費用統計背景數據(勿動)'!12:12)))</f>
        <v/>
      </c>
      <c r="J12" s="70" t="str">
        <f ca="1">IF(J$4="","",IF(SUMIF('費用統計背景數據(勿動)'!$4:$4,J$4,'費用統計背景數據(勿動)'!12:35)=0,"",SUMIF('費用統計背景數據(勿動)'!$4:$4,J$4,'費用統計背景數據(勿動)'!12:12)))</f>
        <v/>
      </c>
      <c r="K12" s="70" t="str">
        <f ca="1">IF(K$4="","",IF(SUMIF('費用統計背景數據(勿動)'!$4:$4,K$4,'費用統計背景數據(勿動)'!12:35)=0,"",SUMIF('費用統計背景數據(勿動)'!$4:$4,K$4,'費用統計背景數據(勿動)'!12:12)))</f>
        <v/>
      </c>
      <c r="L12" s="70" t="str">
        <f ca="1">IF(L$4="","",IF(SUMIF('費用統計背景數據(勿動)'!$4:$4,L$4,'費用統計背景數據(勿動)'!12:35)=0,"",SUMIF('費用統計背景數據(勿動)'!$4:$4,L$4,'費用統計背景數據(勿動)'!12:12)))</f>
        <v/>
      </c>
      <c r="M12" s="70" t="str">
        <f ca="1">IF(M$4="","",IF(SUMIF('費用統計背景數據(勿動)'!$4:$4,M$4,'費用統計背景數據(勿動)'!12:35)=0,"",SUMIF('費用統計背景數據(勿動)'!$4:$4,M$4,'費用統計背景數據(勿動)'!12:12)))</f>
        <v/>
      </c>
      <c r="N12" s="70" t="str">
        <f ca="1">IF(N$4="","",IF(SUMIF('費用統計背景數據(勿動)'!$4:$4,N$4,'費用統計背景數據(勿動)'!12:35)=0,"",SUMIF('費用統計背景數據(勿動)'!$4:$4,N$4,'費用統計背景數據(勿動)'!12:12)))</f>
        <v/>
      </c>
      <c r="O12" s="70" t="str">
        <f ca="1">IF(O$4="","",IF(SUMIF('費用統計背景數據(勿動)'!$4:$4,O$4,'費用統計背景數據(勿動)'!12:35)=0,"",SUMIF('費用統計背景數據(勿動)'!$4:$4,O$4,'費用統計背景數據(勿動)'!12:12)))</f>
        <v/>
      </c>
      <c r="P12" s="70" t="str">
        <f ca="1">IF(P$4="","",IF(SUMIF('費用統計背景數據(勿動)'!$4:$4,P$4,'費用統計背景數據(勿動)'!12:35)=0,"",SUMIF('費用統計背景數據(勿動)'!$4:$4,P$4,'費用統計背景數據(勿動)'!12:12)))</f>
        <v/>
      </c>
      <c r="Q12" s="70" t="str">
        <f ca="1">IF(Q$4="","",IF(SUMIF('費用統計背景數據(勿動)'!$4:$4,Q$4,'費用統計背景數據(勿動)'!12:35)=0,"",SUMIF('費用統計背景數據(勿動)'!$4:$4,Q$4,'費用統計背景數據(勿動)'!12:12)))</f>
        <v/>
      </c>
      <c r="R12" s="70" t="str">
        <f ca="1">IF(R$4="","",IF(SUMIF('費用統計背景數據(勿動)'!$4:$4,R$4,'費用統計背景數據(勿動)'!12:35)=0,"",SUMIF('費用統計背景數據(勿動)'!$4:$4,R$4,'費用統計背景數據(勿動)'!12:12)))</f>
        <v/>
      </c>
      <c r="S12" s="70" t="str">
        <f ca="1">IF(S$4="","",IF(SUMIF('費用統計背景數據(勿動)'!$4:$4,S$4,'費用統計背景數據(勿動)'!12:35)=0,"",SUMIF('費用統計背景數據(勿動)'!$4:$4,S$4,'費用統計背景數據(勿動)'!12:12)))</f>
        <v/>
      </c>
      <c r="T12" s="70" t="str">
        <f ca="1">IF(T$4="","",IF(SUMIF('費用統計背景數據(勿動)'!$4:$4,T$4,'費用統計背景數據(勿動)'!12:35)=0,"",SUMIF('費用統計背景數據(勿動)'!$4:$4,T$4,'費用統計背景數據(勿動)'!12:12)))</f>
        <v/>
      </c>
      <c r="U12" s="70" t="str">
        <f ca="1">IF(U$4="","",IF(SUMIF('費用統計背景數據(勿動)'!$4:$4,U$4,'費用統計背景數據(勿動)'!12:35)=0,"",SUMIF('費用統計背景數據(勿動)'!$4:$4,U$4,'費用統計背景數據(勿動)'!12:12)))</f>
        <v/>
      </c>
      <c r="V12" s="70" t="str">
        <f ca="1">IF(V$4="","",IF(SUMIF('費用統計背景數據(勿動)'!$4:$4,V$4,'費用統計背景數據(勿動)'!12:35)=0,"",SUMIF('費用統計背景數據(勿動)'!$4:$4,V$4,'費用統計背景數據(勿動)'!12:12)))</f>
        <v/>
      </c>
      <c r="W12" s="70" t="str">
        <f ca="1">IF(W$4="","",IF(SUMIF('費用統計背景數據(勿動)'!$4:$4,W$4,'費用統計背景數據(勿動)'!12:35)=0,"",SUMIF('費用統計背景數據(勿動)'!$4:$4,W$4,'費用統計背景數據(勿動)'!12:12)))</f>
        <v/>
      </c>
      <c r="X12" s="70" t="str">
        <f ca="1">IF(X$4="","",IF(SUMIF('費用統計背景數據(勿動)'!$4:$4,X$4,'費用統計背景數據(勿動)'!12:35)=0,"",SUMIF('費用統計背景數據(勿動)'!$4:$4,X$4,'費用統計背景數據(勿動)'!12:12)))</f>
        <v/>
      </c>
      <c r="Y12" s="70" t="str">
        <f ca="1">IF(Y$4="","",IF(SUMIF('費用統計背景數據(勿動)'!$4:$4,Y$4,'費用統計背景數據(勿動)'!12:35)=0,"",SUMIF('費用統計背景數據(勿動)'!$4:$4,Y$4,'費用統計背景數據(勿動)'!12:12)))</f>
        <v/>
      </c>
      <c r="Z12" s="70" t="str">
        <f ca="1">IF(Z$4="","",IF(SUMIF('費用統計背景數據(勿動)'!$4:$4,Z$4,'費用統計背景數據(勿動)'!12:35)=0,"",SUMIF('費用統計背景數據(勿動)'!$4:$4,Z$4,'費用統計背景數據(勿動)'!12:12)))</f>
        <v/>
      </c>
      <c r="AA12" s="70" t="str">
        <f ca="1">IF(AA$4="","",IF(SUMIF('費用統計背景數據(勿動)'!$4:$4,AA$4,'費用統計背景數據(勿動)'!12:35)=0,"",SUMIF('費用統計背景數據(勿動)'!$4:$4,AA$4,'費用統計背景數據(勿動)'!12:12)))</f>
        <v/>
      </c>
      <c r="AB12" s="70" t="str">
        <f ca="1">IF(AB$4="","",IF(SUMIF('費用統計背景數據(勿動)'!$4:$4,AB$4,'費用統計背景數據(勿動)'!12:35)=0,"",SUMIF('費用統計背景數據(勿動)'!$4:$4,AB$4,'費用統計背景數據(勿動)'!12:12)))</f>
        <v/>
      </c>
      <c r="AC12" s="73">
        <f t="shared" ca="1" si="0"/>
        <v>0</v>
      </c>
      <c r="AD12" s="76">
        <f ca="1">IF(AC12="","",AC12*評估費用試算工具!$I$11)</f>
        <v>0</v>
      </c>
      <c r="AE12" s="555"/>
      <c r="AF12" s="538"/>
    </row>
    <row r="13" spans="1:37" ht="15.65" customHeight="1">
      <c r="A13" s="552"/>
      <c r="B13" s="540" t="s">
        <v>11</v>
      </c>
      <c r="C13" s="541"/>
      <c r="D13" s="70" t="str">
        <f ca="1">IF(D$4="","",IF(SUMIF('費用統計背景數據(勿動)'!$4:$4,D$4,'費用統計背景數據(勿動)'!13:36)=0,"",SUMIF('費用統計背景數據(勿動)'!$4:$4,D$4,'費用統計背景數據(勿動)'!13:13)))</f>
        <v/>
      </c>
      <c r="E13" s="70" t="str">
        <f ca="1">IF(E$4="","",IF(SUMIF('費用統計背景數據(勿動)'!$4:$4,E$4,'費用統計背景數據(勿動)'!13:36)=0,"",SUMIF('費用統計背景數據(勿動)'!$4:$4,E$4,'費用統計背景數據(勿動)'!13:13)))</f>
        <v/>
      </c>
      <c r="F13" s="70" t="str">
        <f ca="1">IF(F$4="","",IF(SUMIF('費用統計背景數據(勿動)'!$4:$4,F$4,'費用統計背景數據(勿動)'!13:36)=0,"",SUMIF('費用統計背景數據(勿動)'!$4:$4,F$4,'費用統計背景數據(勿動)'!13:13)))</f>
        <v/>
      </c>
      <c r="G13" s="70" t="str">
        <f ca="1">IF(G$4="","",IF(SUMIF('費用統計背景數據(勿動)'!$4:$4,G$4,'費用統計背景數據(勿動)'!13:36)=0,"",SUMIF('費用統計背景數據(勿動)'!$4:$4,G$4,'費用統計背景數據(勿動)'!13:13)))</f>
        <v/>
      </c>
      <c r="H13" s="70" t="str">
        <f ca="1">IF(H$4="","",IF(SUMIF('費用統計背景數據(勿動)'!$4:$4,H$4,'費用統計背景數據(勿動)'!13:36)=0,"",SUMIF('費用統計背景數據(勿動)'!$4:$4,H$4,'費用統計背景數據(勿動)'!13:13)))</f>
        <v/>
      </c>
      <c r="I13" s="70" t="str">
        <f ca="1">IF(I$4="","",IF(SUMIF('費用統計背景數據(勿動)'!$4:$4,I$4,'費用統計背景數據(勿動)'!13:36)=0,"",SUMIF('費用統計背景數據(勿動)'!$4:$4,I$4,'費用統計背景數據(勿動)'!13:13)))</f>
        <v/>
      </c>
      <c r="J13" s="70" t="str">
        <f ca="1">IF(J$4="","",IF(SUMIF('費用統計背景數據(勿動)'!$4:$4,J$4,'費用統計背景數據(勿動)'!13:36)=0,"",SUMIF('費用統計背景數據(勿動)'!$4:$4,J$4,'費用統計背景數據(勿動)'!13:13)))</f>
        <v/>
      </c>
      <c r="K13" s="70" t="str">
        <f ca="1">IF(K$4="","",IF(SUMIF('費用統計背景數據(勿動)'!$4:$4,K$4,'費用統計背景數據(勿動)'!13:36)=0,"",SUMIF('費用統計背景數據(勿動)'!$4:$4,K$4,'費用統計背景數據(勿動)'!13:13)))</f>
        <v/>
      </c>
      <c r="L13" s="70" t="str">
        <f ca="1">IF(L$4="","",IF(SUMIF('費用統計背景數據(勿動)'!$4:$4,L$4,'費用統計背景數據(勿動)'!13:36)=0,"",SUMIF('費用統計背景數據(勿動)'!$4:$4,L$4,'費用統計背景數據(勿動)'!13:13)))</f>
        <v/>
      </c>
      <c r="M13" s="70" t="str">
        <f ca="1">IF(M$4="","",IF(SUMIF('費用統計背景數據(勿動)'!$4:$4,M$4,'費用統計背景數據(勿動)'!13:36)=0,"",SUMIF('費用統計背景數據(勿動)'!$4:$4,M$4,'費用統計背景數據(勿動)'!13:13)))</f>
        <v/>
      </c>
      <c r="N13" s="70" t="str">
        <f ca="1">IF(N$4="","",IF(SUMIF('費用統計背景數據(勿動)'!$4:$4,N$4,'費用統計背景數據(勿動)'!13:36)=0,"",SUMIF('費用統計背景數據(勿動)'!$4:$4,N$4,'費用統計背景數據(勿動)'!13:13)))</f>
        <v/>
      </c>
      <c r="O13" s="70" t="str">
        <f ca="1">IF(O$4="","",IF(SUMIF('費用統計背景數據(勿動)'!$4:$4,O$4,'費用統計背景數據(勿動)'!13:36)=0,"",SUMIF('費用統計背景數據(勿動)'!$4:$4,O$4,'費用統計背景數據(勿動)'!13:13)))</f>
        <v/>
      </c>
      <c r="P13" s="70" t="str">
        <f ca="1">IF(P$4="","",IF(SUMIF('費用統計背景數據(勿動)'!$4:$4,P$4,'費用統計背景數據(勿動)'!13:36)=0,"",SUMIF('費用統計背景數據(勿動)'!$4:$4,P$4,'費用統計背景數據(勿動)'!13:13)))</f>
        <v/>
      </c>
      <c r="Q13" s="70" t="str">
        <f ca="1">IF(Q$4="","",IF(SUMIF('費用統計背景數據(勿動)'!$4:$4,Q$4,'費用統計背景數據(勿動)'!13:36)=0,"",SUMIF('費用統計背景數據(勿動)'!$4:$4,Q$4,'費用統計背景數據(勿動)'!13:13)))</f>
        <v/>
      </c>
      <c r="R13" s="70" t="str">
        <f ca="1">IF(R$4="","",IF(SUMIF('費用統計背景數據(勿動)'!$4:$4,R$4,'費用統計背景數據(勿動)'!13:36)=0,"",SUMIF('費用統計背景數據(勿動)'!$4:$4,R$4,'費用統計背景數據(勿動)'!13:13)))</f>
        <v/>
      </c>
      <c r="S13" s="70" t="str">
        <f ca="1">IF(S$4="","",IF(SUMIF('費用統計背景數據(勿動)'!$4:$4,S$4,'費用統計背景數據(勿動)'!13:36)=0,"",SUMIF('費用統計背景數據(勿動)'!$4:$4,S$4,'費用統計背景數據(勿動)'!13:13)))</f>
        <v/>
      </c>
      <c r="T13" s="70" t="str">
        <f ca="1">IF(T$4="","",IF(SUMIF('費用統計背景數據(勿動)'!$4:$4,T$4,'費用統計背景數據(勿動)'!13:36)=0,"",SUMIF('費用統計背景數據(勿動)'!$4:$4,T$4,'費用統計背景數據(勿動)'!13:13)))</f>
        <v/>
      </c>
      <c r="U13" s="70" t="str">
        <f ca="1">IF(U$4="","",IF(SUMIF('費用統計背景數據(勿動)'!$4:$4,U$4,'費用統計背景數據(勿動)'!13:36)=0,"",SUMIF('費用統計背景數據(勿動)'!$4:$4,U$4,'費用統計背景數據(勿動)'!13:13)))</f>
        <v/>
      </c>
      <c r="V13" s="70" t="str">
        <f ca="1">IF(V$4="","",IF(SUMIF('費用統計背景數據(勿動)'!$4:$4,V$4,'費用統計背景數據(勿動)'!13:36)=0,"",SUMIF('費用統計背景數據(勿動)'!$4:$4,V$4,'費用統計背景數據(勿動)'!13:13)))</f>
        <v/>
      </c>
      <c r="W13" s="70" t="str">
        <f ca="1">IF(W$4="","",IF(SUMIF('費用統計背景數據(勿動)'!$4:$4,W$4,'費用統計背景數據(勿動)'!13:36)=0,"",SUMIF('費用統計背景數據(勿動)'!$4:$4,W$4,'費用統計背景數據(勿動)'!13:13)))</f>
        <v/>
      </c>
      <c r="X13" s="70" t="str">
        <f ca="1">IF(X$4="","",IF(SUMIF('費用統計背景數據(勿動)'!$4:$4,X$4,'費用統計背景數據(勿動)'!13:36)=0,"",SUMIF('費用統計背景數據(勿動)'!$4:$4,X$4,'費用統計背景數據(勿動)'!13:13)))</f>
        <v/>
      </c>
      <c r="Y13" s="70" t="str">
        <f ca="1">IF(Y$4="","",IF(SUMIF('費用統計背景數據(勿動)'!$4:$4,Y$4,'費用統計背景數據(勿動)'!13:36)=0,"",SUMIF('費用統計背景數據(勿動)'!$4:$4,Y$4,'費用統計背景數據(勿動)'!13:13)))</f>
        <v/>
      </c>
      <c r="Z13" s="70" t="str">
        <f ca="1">IF(Z$4="","",IF(SUMIF('費用統計背景數據(勿動)'!$4:$4,Z$4,'費用統計背景數據(勿動)'!13:36)=0,"",SUMIF('費用統計背景數據(勿動)'!$4:$4,Z$4,'費用統計背景數據(勿動)'!13:13)))</f>
        <v/>
      </c>
      <c r="AA13" s="70" t="str">
        <f ca="1">IF(AA$4="","",IF(SUMIF('費用統計背景數據(勿動)'!$4:$4,AA$4,'費用統計背景數據(勿動)'!13:36)=0,"",SUMIF('費用統計背景數據(勿動)'!$4:$4,AA$4,'費用統計背景數據(勿動)'!13:13)))</f>
        <v/>
      </c>
      <c r="AB13" s="70" t="str">
        <f ca="1">IF(AB$4="","",IF(SUMIF('費用統計背景數據(勿動)'!$4:$4,AB$4,'費用統計背景數據(勿動)'!13:36)=0,"",SUMIF('費用統計背景數據(勿動)'!$4:$4,AB$4,'費用統計背景數據(勿動)'!13:13)))</f>
        <v/>
      </c>
      <c r="AC13" s="73">
        <f t="shared" ca="1" si="0"/>
        <v>0</v>
      </c>
      <c r="AD13" s="76">
        <f ca="1">IF(AC13="","",AC13*評估費用試算工具!$I$12)</f>
        <v>0</v>
      </c>
      <c r="AE13" s="555"/>
      <c r="AF13" s="538"/>
    </row>
    <row r="14" spans="1:37" ht="15.65" customHeight="1">
      <c r="A14" s="552"/>
      <c r="B14" s="540" t="s">
        <v>58</v>
      </c>
      <c r="C14" s="541"/>
      <c r="D14" s="70" t="str">
        <f ca="1">IF(D$4="","",IF(SUMIF('費用統計背景數據(勿動)'!$4:$4,D$4,'費用統計背景數據(勿動)'!14:37)=0,"",SUMIF('費用統計背景數據(勿動)'!$4:$4,D$4,'費用統計背景數據(勿動)'!14:14)))</f>
        <v/>
      </c>
      <c r="E14" s="70" t="str">
        <f ca="1">IF(E$4="","",IF(SUMIF('費用統計背景數據(勿動)'!$4:$4,E$4,'費用統計背景數據(勿動)'!14:37)=0,"",SUMIF('費用統計背景數據(勿動)'!$4:$4,E$4,'費用統計背景數據(勿動)'!14:14)))</f>
        <v/>
      </c>
      <c r="F14" s="70" t="str">
        <f ca="1">IF(F$4="","",IF(SUMIF('費用統計背景數據(勿動)'!$4:$4,F$4,'費用統計背景數據(勿動)'!14:37)=0,"",SUMIF('費用統計背景數據(勿動)'!$4:$4,F$4,'費用統計背景數據(勿動)'!14:14)))</f>
        <v/>
      </c>
      <c r="G14" s="70" t="str">
        <f ca="1">IF(G$4="","",IF(SUMIF('費用統計背景數據(勿動)'!$4:$4,G$4,'費用統計背景數據(勿動)'!14:37)=0,"",SUMIF('費用統計背景數據(勿動)'!$4:$4,G$4,'費用統計背景數據(勿動)'!14:14)))</f>
        <v/>
      </c>
      <c r="H14" s="70" t="str">
        <f ca="1">IF(H$4="","",IF(SUMIF('費用統計背景數據(勿動)'!$4:$4,H$4,'費用統計背景數據(勿動)'!14:37)=0,"",SUMIF('費用統計背景數據(勿動)'!$4:$4,H$4,'費用統計背景數據(勿動)'!14:14)))</f>
        <v/>
      </c>
      <c r="I14" s="70" t="str">
        <f ca="1">IF(I$4="","",IF(SUMIF('費用統計背景數據(勿動)'!$4:$4,I$4,'費用統計背景數據(勿動)'!14:37)=0,"",SUMIF('費用統計背景數據(勿動)'!$4:$4,I$4,'費用統計背景數據(勿動)'!14:14)))</f>
        <v/>
      </c>
      <c r="J14" s="70" t="str">
        <f ca="1">IF(J$4="","",IF(SUMIF('費用統計背景數據(勿動)'!$4:$4,J$4,'費用統計背景數據(勿動)'!14:37)=0,"",SUMIF('費用統計背景數據(勿動)'!$4:$4,J$4,'費用統計背景數據(勿動)'!14:14)))</f>
        <v/>
      </c>
      <c r="K14" s="70" t="str">
        <f ca="1">IF(K$4="","",IF(SUMIF('費用統計背景數據(勿動)'!$4:$4,K$4,'費用統計背景數據(勿動)'!14:37)=0,"",SUMIF('費用統計背景數據(勿動)'!$4:$4,K$4,'費用統計背景數據(勿動)'!14:14)))</f>
        <v/>
      </c>
      <c r="L14" s="70" t="str">
        <f ca="1">IF(L$4="","",IF(SUMIF('費用統計背景數據(勿動)'!$4:$4,L$4,'費用統計背景數據(勿動)'!14:37)=0,"",SUMIF('費用統計背景數據(勿動)'!$4:$4,L$4,'費用統計背景數據(勿動)'!14:14)))</f>
        <v/>
      </c>
      <c r="M14" s="70" t="str">
        <f ca="1">IF(M$4="","",IF(SUMIF('費用統計背景數據(勿動)'!$4:$4,M$4,'費用統計背景數據(勿動)'!14:37)=0,"",SUMIF('費用統計背景數據(勿動)'!$4:$4,M$4,'費用統計背景數據(勿動)'!14:14)))</f>
        <v/>
      </c>
      <c r="N14" s="70" t="str">
        <f ca="1">IF(N$4="","",IF(SUMIF('費用統計背景數據(勿動)'!$4:$4,N$4,'費用統計背景數據(勿動)'!14:37)=0,"",SUMIF('費用統計背景數據(勿動)'!$4:$4,N$4,'費用統計背景數據(勿動)'!14:14)))</f>
        <v/>
      </c>
      <c r="O14" s="70" t="str">
        <f ca="1">IF(O$4="","",IF(SUMIF('費用統計背景數據(勿動)'!$4:$4,O$4,'費用統計背景數據(勿動)'!14:37)=0,"",SUMIF('費用統計背景數據(勿動)'!$4:$4,O$4,'費用統計背景數據(勿動)'!14:14)))</f>
        <v/>
      </c>
      <c r="P14" s="70" t="str">
        <f ca="1">IF(P$4="","",IF(SUMIF('費用統計背景數據(勿動)'!$4:$4,P$4,'費用統計背景數據(勿動)'!14:37)=0,"",SUMIF('費用統計背景數據(勿動)'!$4:$4,P$4,'費用統計背景數據(勿動)'!14:14)))</f>
        <v/>
      </c>
      <c r="Q14" s="70" t="str">
        <f ca="1">IF(Q$4="","",IF(SUMIF('費用統計背景數據(勿動)'!$4:$4,Q$4,'費用統計背景數據(勿動)'!14:37)=0,"",SUMIF('費用統計背景數據(勿動)'!$4:$4,Q$4,'費用統計背景數據(勿動)'!14:14)))</f>
        <v/>
      </c>
      <c r="R14" s="70" t="str">
        <f ca="1">IF(R$4="","",IF(SUMIF('費用統計背景數據(勿動)'!$4:$4,R$4,'費用統計背景數據(勿動)'!14:37)=0,"",SUMIF('費用統計背景數據(勿動)'!$4:$4,R$4,'費用統計背景數據(勿動)'!14:14)))</f>
        <v/>
      </c>
      <c r="S14" s="70" t="str">
        <f ca="1">IF(S$4="","",IF(SUMIF('費用統計背景數據(勿動)'!$4:$4,S$4,'費用統計背景數據(勿動)'!14:37)=0,"",SUMIF('費用統計背景數據(勿動)'!$4:$4,S$4,'費用統計背景數據(勿動)'!14:14)))</f>
        <v/>
      </c>
      <c r="T14" s="70" t="str">
        <f ca="1">IF(T$4="","",IF(SUMIF('費用統計背景數據(勿動)'!$4:$4,T$4,'費用統計背景數據(勿動)'!14:37)=0,"",SUMIF('費用統計背景數據(勿動)'!$4:$4,T$4,'費用統計背景數據(勿動)'!14:14)))</f>
        <v/>
      </c>
      <c r="U14" s="70" t="str">
        <f ca="1">IF(U$4="","",IF(SUMIF('費用統計背景數據(勿動)'!$4:$4,U$4,'費用統計背景數據(勿動)'!14:37)=0,"",SUMIF('費用統計背景數據(勿動)'!$4:$4,U$4,'費用統計背景數據(勿動)'!14:14)))</f>
        <v/>
      </c>
      <c r="V14" s="70" t="str">
        <f ca="1">IF(V$4="","",IF(SUMIF('費用統計背景數據(勿動)'!$4:$4,V$4,'費用統計背景數據(勿動)'!14:37)=0,"",SUMIF('費用統計背景數據(勿動)'!$4:$4,V$4,'費用統計背景數據(勿動)'!14:14)))</f>
        <v/>
      </c>
      <c r="W14" s="70" t="str">
        <f ca="1">IF(W$4="","",IF(SUMIF('費用統計背景數據(勿動)'!$4:$4,W$4,'費用統計背景數據(勿動)'!14:37)=0,"",SUMIF('費用統計背景數據(勿動)'!$4:$4,W$4,'費用統計背景數據(勿動)'!14:14)))</f>
        <v/>
      </c>
      <c r="X14" s="70" t="str">
        <f ca="1">IF(X$4="","",IF(SUMIF('費用統計背景數據(勿動)'!$4:$4,X$4,'費用統計背景數據(勿動)'!14:37)=0,"",SUMIF('費用統計背景數據(勿動)'!$4:$4,X$4,'費用統計背景數據(勿動)'!14:14)))</f>
        <v/>
      </c>
      <c r="Y14" s="70" t="str">
        <f ca="1">IF(Y$4="","",IF(SUMIF('費用統計背景數據(勿動)'!$4:$4,Y$4,'費用統計背景數據(勿動)'!14:37)=0,"",SUMIF('費用統計背景數據(勿動)'!$4:$4,Y$4,'費用統計背景數據(勿動)'!14:14)))</f>
        <v/>
      </c>
      <c r="Z14" s="70" t="str">
        <f ca="1">IF(Z$4="","",IF(SUMIF('費用統計背景數據(勿動)'!$4:$4,Z$4,'費用統計背景數據(勿動)'!14:37)=0,"",SUMIF('費用統計背景數據(勿動)'!$4:$4,Z$4,'費用統計背景數據(勿動)'!14:14)))</f>
        <v/>
      </c>
      <c r="AA14" s="70" t="str">
        <f ca="1">IF(AA$4="","",IF(SUMIF('費用統計背景數據(勿動)'!$4:$4,AA$4,'費用統計背景數據(勿動)'!14:37)=0,"",SUMIF('費用統計背景數據(勿動)'!$4:$4,AA$4,'費用統計背景數據(勿動)'!14:14)))</f>
        <v/>
      </c>
      <c r="AB14" s="70" t="str">
        <f ca="1">IF(AB$4="","",IF(SUMIF('費用統計背景數據(勿動)'!$4:$4,AB$4,'費用統計背景數據(勿動)'!14:37)=0,"",SUMIF('費用統計背景數據(勿動)'!$4:$4,AB$4,'費用統計背景數據(勿動)'!14:14)))</f>
        <v/>
      </c>
      <c r="AC14" s="73">
        <f t="shared" ca="1" si="0"/>
        <v>0</v>
      </c>
      <c r="AD14" s="76">
        <f ca="1">IF(AC14="","",AC14*評估費用試算工具!$I$13)</f>
        <v>0</v>
      </c>
      <c r="AE14" s="555"/>
      <c r="AF14" s="538"/>
    </row>
    <row r="15" spans="1:37" ht="15.65" customHeight="1">
      <c r="A15" s="552"/>
      <c r="B15" s="540" t="s">
        <v>13</v>
      </c>
      <c r="C15" s="541"/>
      <c r="D15" s="70" t="str">
        <f ca="1">IF(D$4="","",IF(SUMIF('費用統計背景數據(勿動)'!$4:$4,D$4,'費用統計背景數據(勿動)'!15:38)=0,"",SUMIF('費用統計背景數據(勿動)'!$4:$4,D$4,'費用統計背景數據(勿動)'!15:15)))</f>
        <v/>
      </c>
      <c r="E15" s="70" t="str">
        <f ca="1">IF(E$4="","",IF(SUMIF('費用統計背景數據(勿動)'!$4:$4,E$4,'費用統計背景數據(勿動)'!15:38)=0,"",SUMIF('費用統計背景數據(勿動)'!$4:$4,E$4,'費用統計背景數據(勿動)'!15:15)))</f>
        <v/>
      </c>
      <c r="F15" s="70" t="str">
        <f ca="1">IF(F$4="","",IF(SUMIF('費用統計背景數據(勿動)'!$4:$4,F$4,'費用統計背景數據(勿動)'!15:38)=0,"",SUMIF('費用統計背景數據(勿動)'!$4:$4,F$4,'費用統計背景數據(勿動)'!15:15)))</f>
        <v/>
      </c>
      <c r="G15" s="70" t="str">
        <f ca="1">IF(G$4="","",IF(SUMIF('費用統計背景數據(勿動)'!$4:$4,G$4,'費用統計背景數據(勿動)'!15:38)=0,"",SUMIF('費用統計背景數據(勿動)'!$4:$4,G$4,'費用統計背景數據(勿動)'!15:15)))</f>
        <v/>
      </c>
      <c r="H15" s="70" t="str">
        <f ca="1">IF(H$4="","",IF(SUMIF('費用統計背景數據(勿動)'!$4:$4,H$4,'費用統計背景數據(勿動)'!15:38)=0,"",SUMIF('費用統計背景數據(勿動)'!$4:$4,H$4,'費用統計背景數據(勿動)'!15:15)))</f>
        <v/>
      </c>
      <c r="I15" s="70" t="str">
        <f ca="1">IF(I$4="","",IF(SUMIF('費用統計背景數據(勿動)'!$4:$4,I$4,'費用統計背景數據(勿動)'!15:38)=0,"",SUMIF('費用統計背景數據(勿動)'!$4:$4,I$4,'費用統計背景數據(勿動)'!15:15)))</f>
        <v/>
      </c>
      <c r="J15" s="70" t="str">
        <f ca="1">IF(J$4="","",IF(SUMIF('費用統計背景數據(勿動)'!$4:$4,J$4,'費用統計背景數據(勿動)'!15:38)=0,"",SUMIF('費用統計背景數據(勿動)'!$4:$4,J$4,'費用統計背景數據(勿動)'!15:15)))</f>
        <v/>
      </c>
      <c r="K15" s="70" t="str">
        <f ca="1">IF(K$4="","",IF(SUMIF('費用統計背景數據(勿動)'!$4:$4,K$4,'費用統計背景數據(勿動)'!15:38)=0,"",SUMIF('費用統計背景數據(勿動)'!$4:$4,K$4,'費用統計背景數據(勿動)'!15:15)))</f>
        <v/>
      </c>
      <c r="L15" s="70" t="str">
        <f ca="1">IF(L$4="","",IF(SUMIF('費用統計背景數據(勿動)'!$4:$4,L$4,'費用統計背景數據(勿動)'!15:38)=0,"",SUMIF('費用統計背景數據(勿動)'!$4:$4,L$4,'費用統計背景數據(勿動)'!15:15)))</f>
        <v/>
      </c>
      <c r="M15" s="70" t="str">
        <f ca="1">IF(M$4="","",IF(SUMIF('費用統計背景數據(勿動)'!$4:$4,M$4,'費用統計背景數據(勿動)'!15:38)=0,"",SUMIF('費用統計背景數據(勿動)'!$4:$4,M$4,'費用統計背景數據(勿動)'!15:15)))</f>
        <v/>
      </c>
      <c r="N15" s="70" t="str">
        <f ca="1">IF(N$4="","",IF(SUMIF('費用統計背景數據(勿動)'!$4:$4,N$4,'費用統計背景數據(勿動)'!15:38)=0,"",SUMIF('費用統計背景數據(勿動)'!$4:$4,N$4,'費用統計背景數據(勿動)'!15:15)))</f>
        <v/>
      </c>
      <c r="O15" s="70" t="str">
        <f ca="1">IF(O$4="","",IF(SUMIF('費用統計背景數據(勿動)'!$4:$4,O$4,'費用統計背景數據(勿動)'!15:38)=0,"",SUMIF('費用統計背景數據(勿動)'!$4:$4,O$4,'費用統計背景數據(勿動)'!15:15)))</f>
        <v/>
      </c>
      <c r="P15" s="70" t="str">
        <f ca="1">IF(P$4="","",IF(SUMIF('費用統計背景數據(勿動)'!$4:$4,P$4,'費用統計背景數據(勿動)'!15:38)=0,"",SUMIF('費用統計背景數據(勿動)'!$4:$4,P$4,'費用統計背景數據(勿動)'!15:15)))</f>
        <v/>
      </c>
      <c r="Q15" s="70" t="str">
        <f ca="1">IF(Q$4="","",IF(SUMIF('費用統計背景數據(勿動)'!$4:$4,Q$4,'費用統計背景數據(勿動)'!15:38)=0,"",SUMIF('費用統計背景數據(勿動)'!$4:$4,Q$4,'費用統計背景數據(勿動)'!15:15)))</f>
        <v/>
      </c>
      <c r="R15" s="70" t="str">
        <f ca="1">IF(R$4="","",IF(SUMIF('費用統計背景數據(勿動)'!$4:$4,R$4,'費用統計背景數據(勿動)'!15:38)=0,"",SUMIF('費用統計背景數據(勿動)'!$4:$4,R$4,'費用統計背景數據(勿動)'!15:15)))</f>
        <v/>
      </c>
      <c r="S15" s="70" t="str">
        <f ca="1">IF(S$4="","",IF(SUMIF('費用統計背景數據(勿動)'!$4:$4,S$4,'費用統計背景數據(勿動)'!15:38)=0,"",SUMIF('費用統計背景數據(勿動)'!$4:$4,S$4,'費用統計背景數據(勿動)'!15:15)))</f>
        <v/>
      </c>
      <c r="T15" s="70" t="str">
        <f ca="1">IF(T$4="","",IF(SUMIF('費用統計背景數據(勿動)'!$4:$4,T$4,'費用統計背景數據(勿動)'!15:38)=0,"",SUMIF('費用統計背景數據(勿動)'!$4:$4,T$4,'費用統計背景數據(勿動)'!15:15)))</f>
        <v/>
      </c>
      <c r="U15" s="70" t="str">
        <f ca="1">IF(U$4="","",IF(SUMIF('費用統計背景數據(勿動)'!$4:$4,U$4,'費用統計背景數據(勿動)'!15:38)=0,"",SUMIF('費用統計背景數據(勿動)'!$4:$4,U$4,'費用統計背景數據(勿動)'!15:15)))</f>
        <v/>
      </c>
      <c r="V15" s="70" t="str">
        <f ca="1">IF(V$4="","",IF(SUMIF('費用統計背景數據(勿動)'!$4:$4,V$4,'費用統計背景數據(勿動)'!15:38)=0,"",SUMIF('費用統計背景數據(勿動)'!$4:$4,V$4,'費用統計背景數據(勿動)'!15:15)))</f>
        <v/>
      </c>
      <c r="W15" s="70" t="str">
        <f ca="1">IF(W$4="","",IF(SUMIF('費用統計背景數據(勿動)'!$4:$4,W$4,'費用統計背景數據(勿動)'!15:38)=0,"",SUMIF('費用統計背景數據(勿動)'!$4:$4,W$4,'費用統計背景數據(勿動)'!15:15)))</f>
        <v/>
      </c>
      <c r="X15" s="70" t="str">
        <f ca="1">IF(X$4="","",IF(SUMIF('費用統計背景數據(勿動)'!$4:$4,X$4,'費用統計背景數據(勿動)'!15:38)=0,"",SUMIF('費用統計背景數據(勿動)'!$4:$4,X$4,'費用統計背景數據(勿動)'!15:15)))</f>
        <v/>
      </c>
      <c r="Y15" s="70" t="str">
        <f ca="1">IF(Y$4="","",IF(SUMIF('費用統計背景數據(勿動)'!$4:$4,Y$4,'費用統計背景數據(勿動)'!15:38)=0,"",SUMIF('費用統計背景數據(勿動)'!$4:$4,Y$4,'費用統計背景數據(勿動)'!15:15)))</f>
        <v/>
      </c>
      <c r="Z15" s="70" t="str">
        <f ca="1">IF(Z$4="","",IF(SUMIF('費用統計背景數據(勿動)'!$4:$4,Z$4,'費用統計背景數據(勿動)'!15:38)=0,"",SUMIF('費用統計背景數據(勿動)'!$4:$4,Z$4,'費用統計背景數據(勿動)'!15:15)))</f>
        <v/>
      </c>
      <c r="AA15" s="70" t="str">
        <f ca="1">IF(AA$4="","",IF(SUMIF('費用統計背景數據(勿動)'!$4:$4,AA$4,'費用統計背景數據(勿動)'!15:38)=0,"",SUMIF('費用統計背景數據(勿動)'!$4:$4,AA$4,'費用統計背景數據(勿動)'!15:15)))</f>
        <v/>
      </c>
      <c r="AB15" s="70" t="str">
        <f ca="1">IF(AB$4="","",IF(SUMIF('費用統計背景數據(勿動)'!$4:$4,AB$4,'費用統計背景數據(勿動)'!15:38)=0,"",SUMIF('費用統計背景數據(勿動)'!$4:$4,AB$4,'費用統計背景數據(勿動)'!15:15)))</f>
        <v/>
      </c>
      <c r="AC15" s="73">
        <f t="shared" ca="1" si="0"/>
        <v>0</v>
      </c>
      <c r="AD15" s="76">
        <f ca="1">IF(AC15="","",AC15*評估費用試算工具!$I$14)</f>
        <v>0</v>
      </c>
      <c r="AE15" s="555"/>
      <c r="AF15" s="538"/>
    </row>
    <row r="16" spans="1:37">
      <c r="A16" s="553"/>
      <c r="B16" s="542" t="s">
        <v>63</v>
      </c>
      <c r="C16" s="543"/>
      <c r="D16" s="70" t="str">
        <f ca="1">IF(D$4="","",IF(SUMIF('費用統計背景數據(勿動)'!$4:$4,D$4,'費用統計背景數據(勿動)'!16:39)=0,"",SUMIF('費用統計背景數據(勿動)'!$4:$4,D$4,'費用統計背景數據(勿動)'!16:16)))</f>
        <v/>
      </c>
      <c r="E16" s="70" t="str">
        <f ca="1">IF(E$4="","",IF(SUMIF('費用統計背景數據(勿動)'!$4:$4,E$4,'費用統計背景數據(勿動)'!16:39)=0,"",SUMIF('費用統計背景數據(勿動)'!$4:$4,E$4,'費用統計背景數據(勿動)'!16:16)))</f>
        <v/>
      </c>
      <c r="F16" s="70" t="str">
        <f ca="1">IF(F$4="","",IF(SUMIF('費用統計背景數據(勿動)'!$4:$4,F$4,'費用統計背景數據(勿動)'!16:39)=0,"",SUMIF('費用統計背景數據(勿動)'!$4:$4,F$4,'費用統計背景數據(勿動)'!16:16)))</f>
        <v/>
      </c>
      <c r="G16" s="70" t="str">
        <f ca="1">IF(G$4="","",IF(SUMIF('費用統計背景數據(勿動)'!$4:$4,G$4,'費用統計背景數據(勿動)'!16:39)=0,"",SUMIF('費用統計背景數據(勿動)'!$4:$4,G$4,'費用統計背景數據(勿動)'!16:16)))</f>
        <v/>
      </c>
      <c r="H16" s="70" t="str">
        <f ca="1">IF(H$4="","",IF(SUMIF('費用統計背景數據(勿動)'!$4:$4,H$4,'費用統計背景數據(勿動)'!16:39)=0,"",SUMIF('費用統計背景數據(勿動)'!$4:$4,H$4,'費用統計背景數據(勿動)'!16:16)))</f>
        <v/>
      </c>
      <c r="I16" s="70" t="str">
        <f ca="1">IF(I$4="","",IF(SUMIF('費用統計背景數據(勿動)'!$4:$4,I$4,'費用統計背景數據(勿動)'!16:39)=0,"",SUMIF('費用統計背景數據(勿動)'!$4:$4,I$4,'費用統計背景數據(勿動)'!16:16)))</f>
        <v/>
      </c>
      <c r="J16" s="70" t="str">
        <f ca="1">IF(J$4="","",IF(SUMIF('費用統計背景數據(勿動)'!$4:$4,J$4,'費用統計背景數據(勿動)'!16:39)=0,"",SUMIF('費用統計背景數據(勿動)'!$4:$4,J$4,'費用統計背景數據(勿動)'!16:16)))</f>
        <v/>
      </c>
      <c r="K16" s="70" t="str">
        <f ca="1">IF(K$4="","",IF(SUMIF('費用統計背景數據(勿動)'!$4:$4,K$4,'費用統計背景數據(勿動)'!16:39)=0,"",SUMIF('費用統計背景數據(勿動)'!$4:$4,K$4,'費用統計背景數據(勿動)'!16:16)))</f>
        <v/>
      </c>
      <c r="L16" s="70" t="str">
        <f ca="1">IF(L$4="","",IF(SUMIF('費用統計背景數據(勿動)'!$4:$4,L$4,'費用統計背景數據(勿動)'!16:39)=0,"",SUMIF('費用統計背景數據(勿動)'!$4:$4,L$4,'費用統計背景數據(勿動)'!16:16)))</f>
        <v/>
      </c>
      <c r="M16" s="70" t="str">
        <f ca="1">IF(M$4="","",IF(SUMIF('費用統計背景數據(勿動)'!$4:$4,M$4,'費用統計背景數據(勿動)'!16:39)=0,"",SUMIF('費用統計背景數據(勿動)'!$4:$4,M$4,'費用統計背景數據(勿動)'!16:16)))</f>
        <v/>
      </c>
      <c r="N16" s="70" t="str">
        <f ca="1">IF(N$4="","",IF(SUMIF('費用統計背景數據(勿動)'!$4:$4,N$4,'費用統計背景數據(勿動)'!16:39)=0,"",SUMIF('費用統計背景數據(勿動)'!$4:$4,N$4,'費用統計背景數據(勿動)'!16:16)))</f>
        <v/>
      </c>
      <c r="O16" s="70" t="str">
        <f ca="1">IF(O$4="","",IF(SUMIF('費用統計背景數據(勿動)'!$4:$4,O$4,'費用統計背景數據(勿動)'!16:39)=0,"",SUMIF('費用統計背景數據(勿動)'!$4:$4,O$4,'費用統計背景數據(勿動)'!16:16)))</f>
        <v/>
      </c>
      <c r="P16" s="70" t="str">
        <f ca="1">IF(P$4="","",IF(SUMIF('費用統計背景數據(勿動)'!$4:$4,P$4,'費用統計背景數據(勿動)'!16:39)=0,"",SUMIF('費用統計背景數據(勿動)'!$4:$4,P$4,'費用統計背景數據(勿動)'!16:16)))</f>
        <v/>
      </c>
      <c r="Q16" s="70" t="str">
        <f ca="1">IF(Q$4="","",IF(SUMIF('費用統計背景數據(勿動)'!$4:$4,Q$4,'費用統計背景數據(勿動)'!16:39)=0,"",SUMIF('費用統計背景數據(勿動)'!$4:$4,Q$4,'費用統計背景數據(勿動)'!16:16)))</f>
        <v/>
      </c>
      <c r="R16" s="70" t="str">
        <f ca="1">IF(R$4="","",IF(SUMIF('費用統計背景數據(勿動)'!$4:$4,R$4,'費用統計背景數據(勿動)'!16:39)=0,"",SUMIF('費用統計背景數據(勿動)'!$4:$4,R$4,'費用統計背景數據(勿動)'!16:16)))</f>
        <v/>
      </c>
      <c r="S16" s="70" t="str">
        <f ca="1">IF(S$4="","",IF(SUMIF('費用統計背景數據(勿動)'!$4:$4,S$4,'費用統計背景數據(勿動)'!16:39)=0,"",SUMIF('費用統計背景數據(勿動)'!$4:$4,S$4,'費用統計背景數據(勿動)'!16:16)))</f>
        <v/>
      </c>
      <c r="T16" s="70" t="str">
        <f ca="1">IF(T$4="","",IF(SUMIF('費用統計背景數據(勿動)'!$4:$4,T$4,'費用統計背景數據(勿動)'!16:39)=0,"",SUMIF('費用統計背景數據(勿動)'!$4:$4,T$4,'費用統計背景數據(勿動)'!16:16)))</f>
        <v/>
      </c>
      <c r="U16" s="70" t="str">
        <f ca="1">IF(U$4="","",IF(SUMIF('費用統計背景數據(勿動)'!$4:$4,U$4,'費用統計背景數據(勿動)'!16:39)=0,"",SUMIF('費用統計背景數據(勿動)'!$4:$4,U$4,'費用統計背景數據(勿動)'!16:16)))</f>
        <v/>
      </c>
      <c r="V16" s="70" t="str">
        <f ca="1">IF(V$4="","",IF(SUMIF('費用統計背景數據(勿動)'!$4:$4,V$4,'費用統計背景數據(勿動)'!16:39)=0,"",SUMIF('費用統計背景數據(勿動)'!$4:$4,V$4,'費用統計背景數據(勿動)'!16:16)))</f>
        <v/>
      </c>
      <c r="W16" s="70" t="str">
        <f ca="1">IF(W$4="","",IF(SUMIF('費用統計背景數據(勿動)'!$4:$4,W$4,'費用統計背景數據(勿動)'!16:39)=0,"",SUMIF('費用統計背景數據(勿動)'!$4:$4,W$4,'費用統計背景數據(勿動)'!16:16)))</f>
        <v/>
      </c>
      <c r="X16" s="70" t="str">
        <f ca="1">IF(X$4="","",IF(SUMIF('費用統計背景數據(勿動)'!$4:$4,X$4,'費用統計背景數據(勿動)'!16:39)=0,"",SUMIF('費用統計背景數據(勿動)'!$4:$4,X$4,'費用統計背景數據(勿動)'!16:16)))</f>
        <v/>
      </c>
      <c r="Y16" s="70" t="str">
        <f ca="1">IF(Y$4="","",IF(SUMIF('費用統計背景數據(勿動)'!$4:$4,Y$4,'費用統計背景數據(勿動)'!16:39)=0,"",SUMIF('費用統計背景數據(勿動)'!$4:$4,Y$4,'費用統計背景數據(勿動)'!16:16)))</f>
        <v/>
      </c>
      <c r="Z16" s="70" t="str">
        <f ca="1">IF(Z$4="","",IF(SUMIF('費用統計背景數據(勿動)'!$4:$4,Z$4,'費用統計背景數據(勿動)'!16:39)=0,"",SUMIF('費用統計背景數據(勿動)'!$4:$4,Z$4,'費用統計背景數據(勿動)'!16:16)))</f>
        <v/>
      </c>
      <c r="AA16" s="70" t="str">
        <f ca="1">IF(AA$4="","",IF(SUMIF('費用統計背景數據(勿動)'!$4:$4,AA$4,'費用統計背景數據(勿動)'!16:39)=0,"",SUMIF('費用統計背景數據(勿動)'!$4:$4,AA$4,'費用統計背景數據(勿動)'!16:16)))</f>
        <v/>
      </c>
      <c r="AB16" s="70" t="str">
        <f ca="1">IF(AB$4="","",IF(SUMIF('費用統計背景數據(勿動)'!$4:$4,AB$4,'費用統計背景數據(勿動)'!16:39)=0,"",SUMIF('費用統計背景數據(勿動)'!$4:$4,AB$4,'費用統計背景數據(勿動)'!16:16)))</f>
        <v/>
      </c>
      <c r="AC16" s="73">
        <f t="shared" ca="1" si="0"/>
        <v>0</v>
      </c>
      <c r="AD16" s="76">
        <f ca="1">IF(AC16="","",AC16*評估費用試算工具!$I$15)</f>
        <v>0</v>
      </c>
      <c r="AE16" s="556"/>
      <c r="AF16" s="538"/>
    </row>
    <row r="17" spans="1:32" ht="15.65" customHeight="1">
      <c r="A17" s="544" t="s">
        <v>147</v>
      </c>
      <c r="B17" s="545"/>
      <c r="C17" s="545"/>
      <c r="D17" s="70" t="str">
        <f ca="1">IF(D$4="","",IF(SUMIF('費用統計背景數據(勿動)'!$4:$4,D$4,'費用統計背景數據(勿動)'!17:40)=0,"",SUMIF('費用統計背景數據(勿動)'!$4:$4,D$4,'費用統計背景數據(勿動)'!17:17)))</f>
        <v/>
      </c>
      <c r="E17" s="70" t="str">
        <f ca="1">IF(E$4="","",IF(SUMIF('費用統計背景數據(勿動)'!$4:$4,E$4,'費用統計背景數據(勿動)'!17:40)=0,"",SUMIF('費用統計背景數據(勿動)'!$4:$4,E$4,'費用統計背景數據(勿動)'!17:17)))</f>
        <v/>
      </c>
      <c r="F17" s="70" t="str">
        <f ca="1">IF(F$4="","",IF(SUMIF('費用統計背景數據(勿動)'!$4:$4,F$4,'費用統計背景數據(勿動)'!17:40)=0,"",SUMIF('費用統計背景數據(勿動)'!$4:$4,F$4,'費用統計背景數據(勿動)'!17:17)))</f>
        <v/>
      </c>
      <c r="G17" s="70" t="str">
        <f ca="1">IF(G$4="","",IF(SUMIF('費用統計背景數據(勿動)'!$4:$4,G$4,'費用統計背景數據(勿動)'!17:40)=0,"",SUMIF('費用統計背景數據(勿動)'!$4:$4,G$4,'費用統計背景數據(勿動)'!17:17)))</f>
        <v/>
      </c>
      <c r="H17" s="70" t="str">
        <f ca="1">IF(H$4="","",IF(SUMIF('費用統計背景數據(勿動)'!$4:$4,H$4,'費用統計背景數據(勿動)'!17:40)=0,"",SUMIF('費用統計背景數據(勿動)'!$4:$4,H$4,'費用統計背景數據(勿動)'!17:17)))</f>
        <v/>
      </c>
      <c r="I17" s="70" t="str">
        <f ca="1">IF(I$4="","",IF(SUMIF('費用統計背景數據(勿動)'!$4:$4,I$4,'費用統計背景數據(勿動)'!17:40)=0,"",SUMIF('費用統計背景數據(勿動)'!$4:$4,I$4,'費用統計背景數據(勿動)'!17:17)))</f>
        <v/>
      </c>
      <c r="J17" s="70" t="str">
        <f ca="1">IF(J$4="","",IF(SUMIF('費用統計背景數據(勿動)'!$4:$4,J$4,'費用統計背景數據(勿動)'!17:40)=0,"",SUMIF('費用統計背景數據(勿動)'!$4:$4,J$4,'費用統計背景數據(勿動)'!17:17)))</f>
        <v/>
      </c>
      <c r="K17" s="70" t="str">
        <f ca="1">IF(K$4="","",IF(SUMIF('費用統計背景數據(勿動)'!$4:$4,K$4,'費用統計背景數據(勿動)'!17:40)=0,"",SUMIF('費用統計背景數據(勿動)'!$4:$4,K$4,'費用統計背景數據(勿動)'!17:17)))</f>
        <v/>
      </c>
      <c r="L17" s="70" t="str">
        <f ca="1">IF(L$4="","",IF(SUMIF('費用統計背景數據(勿動)'!$4:$4,L$4,'費用統計背景數據(勿動)'!17:40)=0,"",SUMIF('費用統計背景數據(勿動)'!$4:$4,L$4,'費用統計背景數據(勿動)'!17:17)))</f>
        <v/>
      </c>
      <c r="M17" s="70" t="str">
        <f ca="1">IF(M$4="","",IF(SUMIF('費用統計背景數據(勿動)'!$4:$4,M$4,'費用統計背景數據(勿動)'!17:40)=0,"",SUMIF('費用統計背景數據(勿動)'!$4:$4,M$4,'費用統計背景數據(勿動)'!17:17)))</f>
        <v/>
      </c>
      <c r="N17" s="70" t="str">
        <f ca="1">IF(N$4="","",IF(SUMIF('費用統計背景數據(勿動)'!$4:$4,N$4,'費用統計背景數據(勿動)'!17:40)=0,"",SUMIF('費用統計背景數據(勿動)'!$4:$4,N$4,'費用統計背景數據(勿動)'!17:17)))</f>
        <v/>
      </c>
      <c r="O17" s="70" t="str">
        <f ca="1">IF(O$4="","",IF(SUMIF('費用統計背景數據(勿動)'!$4:$4,O$4,'費用統計背景數據(勿動)'!17:40)=0,"",SUMIF('費用統計背景數據(勿動)'!$4:$4,O$4,'費用統計背景數據(勿動)'!17:17)))</f>
        <v/>
      </c>
      <c r="P17" s="70" t="str">
        <f ca="1">IF(P$4="","",IF(SUMIF('費用統計背景數據(勿動)'!$4:$4,P$4,'費用統計背景數據(勿動)'!17:40)=0,"",SUMIF('費用統計背景數據(勿動)'!$4:$4,P$4,'費用統計背景數據(勿動)'!17:17)))</f>
        <v/>
      </c>
      <c r="Q17" s="70" t="str">
        <f ca="1">IF(Q$4="","",IF(SUMIF('費用統計背景數據(勿動)'!$4:$4,Q$4,'費用統計背景數據(勿動)'!17:40)=0,"",SUMIF('費用統計背景數據(勿動)'!$4:$4,Q$4,'費用統計背景數據(勿動)'!17:17)))</f>
        <v/>
      </c>
      <c r="R17" s="70" t="str">
        <f ca="1">IF(R$4="","",IF(SUMIF('費用統計背景數據(勿動)'!$4:$4,R$4,'費用統計背景數據(勿動)'!17:40)=0,"",SUMIF('費用統計背景數據(勿動)'!$4:$4,R$4,'費用統計背景數據(勿動)'!17:17)))</f>
        <v/>
      </c>
      <c r="S17" s="70" t="str">
        <f ca="1">IF(S$4="","",IF(SUMIF('費用統計背景數據(勿動)'!$4:$4,S$4,'費用統計背景數據(勿動)'!17:40)=0,"",SUMIF('費用統計背景數據(勿動)'!$4:$4,S$4,'費用統計背景數據(勿動)'!17:17)))</f>
        <v/>
      </c>
      <c r="T17" s="70" t="str">
        <f ca="1">IF(T$4="","",IF(SUMIF('費用統計背景數據(勿動)'!$4:$4,T$4,'費用統計背景數據(勿動)'!17:40)=0,"",SUMIF('費用統計背景數據(勿動)'!$4:$4,T$4,'費用統計背景數據(勿動)'!17:17)))</f>
        <v/>
      </c>
      <c r="U17" s="70" t="str">
        <f ca="1">IF(U$4="","",IF(SUMIF('費用統計背景數據(勿動)'!$4:$4,U$4,'費用統計背景數據(勿動)'!17:40)=0,"",SUMIF('費用統計背景數據(勿動)'!$4:$4,U$4,'費用統計背景數據(勿動)'!17:17)))</f>
        <v/>
      </c>
      <c r="V17" s="70" t="str">
        <f ca="1">IF(V$4="","",IF(SUMIF('費用統計背景數據(勿動)'!$4:$4,V$4,'費用統計背景數據(勿動)'!17:40)=0,"",SUMIF('費用統計背景數據(勿動)'!$4:$4,V$4,'費用統計背景數據(勿動)'!17:17)))</f>
        <v/>
      </c>
      <c r="W17" s="70" t="str">
        <f ca="1">IF(W$4="","",IF(SUMIF('費用統計背景數據(勿動)'!$4:$4,W$4,'費用統計背景數據(勿動)'!17:40)=0,"",SUMIF('費用統計背景數據(勿動)'!$4:$4,W$4,'費用統計背景數據(勿動)'!17:17)))</f>
        <v/>
      </c>
      <c r="X17" s="70" t="str">
        <f ca="1">IF(X$4="","",IF(SUMIF('費用統計背景數據(勿動)'!$4:$4,X$4,'費用統計背景數據(勿動)'!17:40)=0,"",SUMIF('費用統計背景數據(勿動)'!$4:$4,X$4,'費用統計背景數據(勿動)'!17:17)))</f>
        <v/>
      </c>
      <c r="Y17" s="70" t="str">
        <f ca="1">IF(Y$4="","",IF(SUMIF('費用統計背景數據(勿動)'!$4:$4,Y$4,'費用統計背景數據(勿動)'!17:40)=0,"",SUMIF('費用統計背景數據(勿動)'!$4:$4,Y$4,'費用統計背景數據(勿動)'!17:17)))</f>
        <v/>
      </c>
      <c r="Z17" s="70" t="str">
        <f ca="1">IF(Z$4="","",IF(SUMIF('費用統計背景數據(勿動)'!$4:$4,Z$4,'費用統計背景數據(勿動)'!17:40)=0,"",SUMIF('費用統計背景數據(勿動)'!$4:$4,Z$4,'費用統計背景數據(勿動)'!17:17)))</f>
        <v/>
      </c>
      <c r="AA17" s="70" t="str">
        <f ca="1">IF(AA$4="","",IF(SUMIF('費用統計背景數據(勿動)'!$4:$4,AA$4,'費用統計背景數據(勿動)'!17:40)=0,"",SUMIF('費用統計背景數據(勿動)'!$4:$4,AA$4,'費用統計背景數據(勿動)'!17:17)))</f>
        <v/>
      </c>
      <c r="AB17" s="70" t="str">
        <f ca="1">IF(AB$4="","",IF(SUMIF('費用統計背景數據(勿動)'!$4:$4,AB$4,'費用統計背景數據(勿動)'!17:40)=0,"",SUMIF('費用統計背景數據(勿動)'!$4:$4,AB$4,'費用統計背景數據(勿動)'!17:17)))</f>
        <v/>
      </c>
      <c r="AC17" s="73">
        <f t="shared" ca="1" si="0"/>
        <v>0</v>
      </c>
      <c r="AD17" s="546">
        <f ca="1">AC17*評估費用試算工具!$I$16</f>
        <v>0</v>
      </c>
      <c r="AE17" s="546"/>
      <c r="AF17" s="538"/>
    </row>
    <row r="18" spans="1:32" ht="15.65" customHeight="1">
      <c r="A18" s="548" t="s">
        <v>119</v>
      </c>
      <c r="B18" s="549"/>
      <c r="C18" s="550"/>
      <c r="D18" s="70" t="str">
        <f ca="1">IF(D$4="","",IF(SUMIF('費用統計背景數據(勿動)'!$4:$4,D$4,'費用統計背景數據(勿動)'!18:40)=0,"",SUMIF('費用統計背景數據(勿動)'!$4:$4,D$4,'費用統計背景數據(勿動)'!18:18)))</f>
        <v/>
      </c>
      <c r="E18" s="70" t="str">
        <f ca="1">IF(E$4="","",IF(SUMIF('費用統計背景數據(勿動)'!$4:$4,E$4,'費用統計背景數據(勿動)'!18:40)=0,"",SUMIF('費用統計背景數據(勿動)'!$4:$4,E$4,'費用統計背景數據(勿動)'!18:18)))</f>
        <v/>
      </c>
      <c r="F18" s="70" t="str">
        <f ca="1">IF(F$4="","",IF(SUMIF('費用統計背景數據(勿動)'!$4:$4,F$4,'費用統計背景數據(勿動)'!18:40)=0,"",SUMIF('費用統計背景數據(勿動)'!$4:$4,F$4,'費用統計背景數據(勿動)'!18:18)))</f>
        <v/>
      </c>
      <c r="G18" s="70" t="str">
        <f ca="1">IF(G$4="","",IF(SUMIF('費用統計背景數據(勿動)'!$4:$4,G$4,'費用統計背景數據(勿動)'!18:40)=0,"",SUMIF('費用統計背景數據(勿動)'!$4:$4,G$4,'費用統計背景數據(勿動)'!18:18)))</f>
        <v/>
      </c>
      <c r="H18" s="70" t="str">
        <f ca="1">IF(H$4="","",IF(SUMIF('費用統計背景數據(勿動)'!$4:$4,H$4,'費用統計背景數據(勿動)'!18:40)=0,"",SUMIF('費用統計背景數據(勿動)'!$4:$4,H$4,'費用統計背景數據(勿動)'!18:18)))</f>
        <v/>
      </c>
      <c r="I18" s="70" t="str">
        <f ca="1">IF(I$4="","",IF(SUMIF('費用統計背景數據(勿動)'!$4:$4,I$4,'費用統計背景數據(勿動)'!18:40)=0,"",SUMIF('費用統計背景數據(勿動)'!$4:$4,I$4,'費用統計背景數據(勿動)'!18:18)))</f>
        <v/>
      </c>
      <c r="J18" s="70" t="str">
        <f ca="1">IF(J$4="","",IF(SUMIF('費用統計背景數據(勿動)'!$4:$4,J$4,'費用統計背景數據(勿動)'!18:40)=0,"",SUMIF('費用統計背景數據(勿動)'!$4:$4,J$4,'費用統計背景數據(勿動)'!18:18)))</f>
        <v/>
      </c>
      <c r="K18" s="70" t="str">
        <f ca="1">IF(K$4="","",IF(SUMIF('費用統計背景數據(勿動)'!$4:$4,K$4,'費用統計背景數據(勿動)'!18:40)=0,"",SUMIF('費用統計背景數據(勿動)'!$4:$4,K$4,'費用統計背景數據(勿動)'!18:18)))</f>
        <v/>
      </c>
      <c r="L18" s="70" t="str">
        <f ca="1">IF(L$4="","",IF(SUMIF('費用統計背景數據(勿動)'!$4:$4,L$4,'費用統計背景數據(勿動)'!18:40)=0,"",SUMIF('費用統計背景數據(勿動)'!$4:$4,L$4,'費用統計背景數據(勿動)'!18:18)))</f>
        <v/>
      </c>
      <c r="M18" s="70" t="str">
        <f ca="1">IF(M$4="","",IF(SUMIF('費用統計背景數據(勿動)'!$4:$4,M$4,'費用統計背景數據(勿動)'!18:40)=0,"",SUMIF('費用統計背景數據(勿動)'!$4:$4,M$4,'費用統計背景數據(勿動)'!18:18)))</f>
        <v/>
      </c>
      <c r="N18" s="70" t="str">
        <f ca="1">IF(N$4="","",IF(SUMIF('費用統計背景數據(勿動)'!$4:$4,N$4,'費用統計背景數據(勿動)'!18:40)=0,"",SUMIF('費用統計背景數據(勿動)'!$4:$4,N$4,'費用統計背景數據(勿動)'!18:18)))</f>
        <v/>
      </c>
      <c r="O18" s="70" t="str">
        <f ca="1">IF(O$4="","",IF(SUMIF('費用統計背景數據(勿動)'!$4:$4,O$4,'費用統計背景數據(勿動)'!18:40)=0,"",SUMIF('費用統計背景數據(勿動)'!$4:$4,O$4,'費用統計背景數據(勿動)'!18:18)))</f>
        <v/>
      </c>
      <c r="P18" s="70" t="str">
        <f ca="1">IF(P$4="","",IF(SUMIF('費用統計背景數據(勿動)'!$4:$4,P$4,'費用統計背景數據(勿動)'!18:40)=0,"",SUMIF('費用統計背景數據(勿動)'!$4:$4,P$4,'費用統計背景數據(勿動)'!18:18)))</f>
        <v/>
      </c>
      <c r="Q18" s="70" t="str">
        <f ca="1">IF(Q$4="","",IF(SUMIF('費用統計背景數據(勿動)'!$4:$4,Q$4,'費用統計背景數據(勿動)'!18:40)=0,"",SUMIF('費用統計背景數據(勿動)'!$4:$4,Q$4,'費用統計背景數據(勿動)'!18:18)))</f>
        <v/>
      </c>
      <c r="R18" s="70" t="str">
        <f ca="1">IF(R$4="","",IF(SUMIF('費用統計背景數據(勿動)'!$4:$4,R$4,'費用統計背景數據(勿動)'!18:40)=0,"",SUMIF('費用統計背景數據(勿動)'!$4:$4,R$4,'費用統計背景數據(勿動)'!18:18)))</f>
        <v/>
      </c>
      <c r="S18" s="70" t="str">
        <f ca="1">IF(S$4="","",IF(SUMIF('費用統計背景數據(勿動)'!$4:$4,S$4,'費用統計背景數據(勿動)'!18:40)=0,"",SUMIF('費用統計背景數據(勿動)'!$4:$4,S$4,'費用統計背景數據(勿動)'!18:18)))</f>
        <v/>
      </c>
      <c r="T18" s="70" t="str">
        <f ca="1">IF(T$4="","",IF(SUMIF('費用統計背景數據(勿動)'!$4:$4,T$4,'費用統計背景數據(勿動)'!18:40)=0,"",SUMIF('費用統計背景數據(勿動)'!$4:$4,T$4,'費用統計背景數據(勿動)'!18:18)))</f>
        <v/>
      </c>
      <c r="U18" s="70" t="str">
        <f ca="1">IF(U$4="","",IF(SUMIF('費用統計背景數據(勿動)'!$4:$4,U$4,'費用統計背景數據(勿動)'!18:40)=0,"",SUMIF('費用統計背景數據(勿動)'!$4:$4,U$4,'費用統計背景數據(勿動)'!18:18)))</f>
        <v/>
      </c>
      <c r="V18" s="70" t="str">
        <f ca="1">IF(V$4="","",IF(SUMIF('費用統計背景數據(勿動)'!$4:$4,V$4,'費用統計背景數據(勿動)'!18:40)=0,"",SUMIF('費用統計背景數據(勿動)'!$4:$4,V$4,'費用統計背景數據(勿動)'!18:18)))</f>
        <v/>
      </c>
      <c r="W18" s="70" t="str">
        <f ca="1">IF(W$4="","",IF(SUMIF('費用統計背景數據(勿動)'!$4:$4,W$4,'費用統計背景數據(勿動)'!18:40)=0,"",SUMIF('費用統計背景數據(勿動)'!$4:$4,W$4,'費用統計背景數據(勿動)'!18:18)))</f>
        <v/>
      </c>
      <c r="X18" s="70" t="str">
        <f ca="1">IF(X$4="","",IF(SUMIF('費用統計背景數據(勿動)'!$4:$4,X$4,'費用統計背景數據(勿動)'!18:40)=0,"",SUMIF('費用統計背景數據(勿動)'!$4:$4,X$4,'費用統計背景數據(勿動)'!18:18)))</f>
        <v/>
      </c>
      <c r="Y18" s="70" t="str">
        <f ca="1">IF(Y$4="","",IF(SUMIF('費用統計背景數據(勿動)'!$4:$4,Y$4,'費用統計背景數據(勿動)'!18:40)=0,"",SUMIF('費用統計背景數據(勿動)'!$4:$4,Y$4,'費用統計背景數據(勿動)'!18:18)))</f>
        <v/>
      </c>
      <c r="Z18" s="70" t="str">
        <f ca="1">IF(Z$4="","",IF(SUMIF('費用統計背景數據(勿動)'!$4:$4,Z$4,'費用統計背景數據(勿動)'!18:40)=0,"",SUMIF('費用統計背景數據(勿動)'!$4:$4,Z$4,'費用統計背景數據(勿動)'!18:18)))</f>
        <v/>
      </c>
      <c r="AA18" s="70" t="str">
        <f ca="1">IF(AA$4="","",IF(SUMIF('費用統計背景數據(勿動)'!$4:$4,AA$4,'費用統計背景數據(勿動)'!18:40)=0,"",SUMIF('費用統計背景數據(勿動)'!$4:$4,AA$4,'費用統計背景數據(勿動)'!18:18)))</f>
        <v/>
      </c>
      <c r="AB18" s="70" t="str">
        <f ca="1">IF(AB$4="","",IF(SUMIF('費用統計背景數據(勿動)'!$4:$4,AB$4,'費用統計背景數據(勿動)'!18:40)=0,"",SUMIF('費用統計背景數據(勿動)'!$4:$4,AB$4,'費用統計背景數據(勿動)'!18:18)))</f>
        <v/>
      </c>
      <c r="AC18" s="73">
        <f t="shared" ref="AC18" ca="1" si="1">SUM(D18:AB18)</f>
        <v>0</v>
      </c>
      <c r="AD18" s="546">
        <f ca="1">AC18*評估費用試算工具!$I$19</f>
        <v>0</v>
      </c>
      <c r="AE18" s="546"/>
      <c r="AF18" s="538"/>
    </row>
    <row r="19" spans="1:32" ht="15.65" customHeight="1">
      <c r="A19" s="544" t="s">
        <v>15</v>
      </c>
      <c r="B19" s="545"/>
      <c r="C19" s="545"/>
      <c r="D19" s="70" t="str">
        <f ca="1">IF(D$4="","",IF(SUMIF('費用統計背景數據(勿動)'!$4:$4,D$4,'費用統計背景數據(勿動)'!19:41)=0,"",SUMIF('費用統計背景數據(勿動)'!$4:$4,D$4,'費用統計背景數據(勿動)'!19:19)))</f>
        <v/>
      </c>
      <c r="E19" s="70" t="str">
        <f ca="1">IF(E$4="","",IF(SUMIF('費用統計背景數據(勿動)'!$4:$4,E$4,'費用統計背景數據(勿動)'!19:41)=0,"",SUMIF('費用統計背景數據(勿動)'!$4:$4,E$4,'費用統計背景數據(勿動)'!19:19)))</f>
        <v/>
      </c>
      <c r="F19" s="70" t="str">
        <f ca="1">IF(F$4="","",IF(SUMIF('費用統計背景數據(勿動)'!$4:$4,F$4,'費用統計背景數據(勿動)'!19:41)=0,"",SUMIF('費用統計背景數據(勿動)'!$4:$4,F$4,'費用統計背景數據(勿動)'!19:19)))</f>
        <v/>
      </c>
      <c r="G19" s="70" t="str">
        <f ca="1">IF(G$4="","",IF(SUMIF('費用統計背景數據(勿動)'!$4:$4,G$4,'費用統計背景數據(勿動)'!19:41)=0,"",SUMIF('費用統計背景數據(勿動)'!$4:$4,G$4,'費用統計背景數據(勿動)'!19:19)))</f>
        <v/>
      </c>
      <c r="H19" s="70" t="str">
        <f ca="1">IF(H$4="","",IF(SUMIF('費用統計背景數據(勿動)'!$4:$4,H$4,'費用統計背景數據(勿動)'!19:41)=0,"",SUMIF('費用統計背景數據(勿動)'!$4:$4,H$4,'費用統計背景數據(勿動)'!19:19)))</f>
        <v/>
      </c>
      <c r="I19" s="70" t="str">
        <f ca="1">IF(I$4="","",IF(SUMIF('費用統計背景數據(勿動)'!$4:$4,I$4,'費用統計背景數據(勿動)'!19:41)=0,"",SUMIF('費用統計背景數據(勿動)'!$4:$4,I$4,'費用統計背景數據(勿動)'!19:19)))</f>
        <v/>
      </c>
      <c r="J19" s="70" t="str">
        <f ca="1">IF(J$4="","",IF(SUMIF('費用統計背景數據(勿動)'!$4:$4,J$4,'費用統計背景數據(勿動)'!19:41)=0,"",SUMIF('費用統計背景數據(勿動)'!$4:$4,J$4,'費用統計背景數據(勿動)'!19:19)))</f>
        <v/>
      </c>
      <c r="K19" s="70" t="str">
        <f ca="1">IF(K$4="","",IF(SUMIF('費用統計背景數據(勿動)'!$4:$4,K$4,'費用統計背景數據(勿動)'!19:41)=0,"",SUMIF('費用統計背景數據(勿動)'!$4:$4,K$4,'費用統計背景數據(勿動)'!19:19)))</f>
        <v/>
      </c>
      <c r="L19" s="70" t="str">
        <f ca="1">IF(L$4="","",IF(SUMIF('費用統計背景數據(勿動)'!$4:$4,L$4,'費用統計背景數據(勿動)'!19:41)=0,"",SUMIF('費用統計背景數據(勿動)'!$4:$4,L$4,'費用統計背景數據(勿動)'!19:19)))</f>
        <v/>
      </c>
      <c r="M19" s="70" t="str">
        <f ca="1">IF(M$4="","",IF(SUMIF('費用統計背景數據(勿動)'!$4:$4,M$4,'費用統計背景數據(勿動)'!19:41)=0,"",SUMIF('費用統計背景數據(勿動)'!$4:$4,M$4,'費用統計背景數據(勿動)'!19:19)))</f>
        <v/>
      </c>
      <c r="N19" s="70" t="str">
        <f ca="1">IF(N$4="","",IF(SUMIF('費用統計背景數據(勿動)'!$4:$4,N$4,'費用統計背景數據(勿動)'!19:41)=0,"",SUMIF('費用統計背景數據(勿動)'!$4:$4,N$4,'費用統計背景數據(勿動)'!19:19)))</f>
        <v/>
      </c>
      <c r="O19" s="70" t="str">
        <f ca="1">IF(O$4="","",IF(SUMIF('費用統計背景數據(勿動)'!$4:$4,O$4,'費用統計背景數據(勿動)'!19:41)=0,"",SUMIF('費用統計背景數據(勿動)'!$4:$4,O$4,'費用統計背景數據(勿動)'!19:19)))</f>
        <v/>
      </c>
      <c r="P19" s="70" t="str">
        <f ca="1">IF(P$4="","",IF(SUMIF('費用統計背景數據(勿動)'!$4:$4,P$4,'費用統計背景數據(勿動)'!19:41)=0,"",SUMIF('費用統計背景數據(勿動)'!$4:$4,P$4,'費用統計背景數據(勿動)'!19:19)))</f>
        <v/>
      </c>
      <c r="Q19" s="70" t="str">
        <f ca="1">IF(Q$4="","",IF(SUMIF('費用統計背景數據(勿動)'!$4:$4,Q$4,'費用統計背景數據(勿動)'!19:41)=0,"",SUMIF('費用統計背景數據(勿動)'!$4:$4,Q$4,'費用統計背景數據(勿動)'!19:19)))</f>
        <v/>
      </c>
      <c r="R19" s="70" t="str">
        <f ca="1">IF(R$4="","",IF(SUMIF('費用統計背景數據(勿動)'!$4:$4,R$4,'費用統計背景數據(勿動)'!19:41)=0,"",SUMIF('費用統計背景數據(勿動)'!$4:$4,R$4,'費用統計背景數據(勿動)'!19:19)))</f>
        <v/>
      </c>
      <c r="S19" s="70" t="str">
        <f ca="1">IF(S$4="","",IF(SUMIF('費用統計背景數據(勿動)'!$4:$4,S$4,'費用統計背景數據(勿動)'!19:41)=0,"",SUMIF('費用統計背景數據(勿動)'!$4:$4,S$4,'費用統計背景數據(勿動)'!19:19)))</f>
        <v/>
      </c>
      <c r="T19" s="70" t="str">
        <f ca="1">IF(T$4="","",IF(SUMIF('費用統計背景數據(勿動)'!$4:$4,T$4,'費用統計背景數據(勿動)'!19:41)=0,"",SUMIF('費用統計背景數據(勿動)'!$4:$4,T$4,'費用統計背景數據(勿動)'!19:19)))</f>
        <v/>
      </c>
      <c r="U19" s="70" t="str">
        <f ca="1">IF(U$4="","",IF(SUMIF('費用統計背景數據(勿動)'!$4:$4,U$4,'費用統計背景數據(勿動)'!19:41)=0,"",SUMIF('費用統計背景數據(勿動)'!$4:$4,U$4,'費用統計背景數據(勿動)'!19:19)))</f>
        <v/>
      </c>
      <c r="V19" s="70" t="str">
        <f ca="1">IF(V$4="","",IF(SUMIF('費用統計背景數據(勿動)'!$4:$4,V$4,'費用統計背景數據(勿動)'!19:41)=0,"",SUMIF('費用統計背景數據(勿動)'!$4:$4,V$4,'費用統計背景數據(勿動)'!19:19)))</f>
        <v/>
      </c>
      <c r="W19" s="70" t="str">
        <f ca="1">IF(W$4="","",IF(SUMIF('費用統計背景數據(勿動)'!$4:$4,W$4,'費用統計背景數據(勿動)'!19:41)=0,"",SUMIF('費用統計背景數據(勿動)'!$4:$4,W$4,'費用統計背景數據(勿動)'!19:19)))</f>
        <v/>
      </c>
      <c r="X19" s="70" t="str">
        <f ca="1">IF(X$4="","",IF(SUMIF('費用統計背景數據(勿動)'!$4:$4,X$4,'費用統計背景數據(勿動)'!19:41)=0,"",SUMIF('費用統計背景數據(勿動)'!$4:$4,X$4,'費用統計背景數據(勿動)'!19:19)))</f>
        <v/>
      </c>
      <c r="Y19" s="70" t="str">
        <f ca="1">IF(Y$4="","",IF(SUMIF('費用統計背景數據(勿動)'!$4:$4,Y$4,'費用統計背景數據(勿動)'!19:41)=0,"",SUMIF('費用統計背景數據(勿動)'!$4:$4,Y$4,'費用統計背景數據(勿動)'!19:19)))</f>
        <v/>
      </c>
      <c r="Z19" s="70" t="str">
        <f ca="1">IF(Z$4="","",IF(SUMIF('費用統計背景數據(勿動)'!$4:$4,Z$4,'費用統計背景數據(勿動)'!19:41)=0,"",SUMIF('費用統計背景數據(勿動)'!$4:$4,Z$4,'費用統計背景數據(勿動)'!19:19)))</f>
        <v/>
      </c>
      <c r="AA19" s="70" t="str">
        <f ca="1">IF(AA$4="","",IF(SUMIF('費用統計背景數據(勿動)'!$4:$4,AA$4,'費用統計背景數據(勿動)'!19:41)=0,"",SUMIF('費用統計背景數據(勿動)'!$4:$4,AA$4,'費用統計背景數據(勿動)'!19:19)))</f>
        <v/>
      </c>
      <c r="AB19" s="70" t="str">
        <f ca="1">IF(AB$4="","",IF(SUMIF('費用統計背景數據(勿動)'!$4:$4,AB$4,'費用統計背景數據(勿動)'!19:41)=0,"",SUMIF('費用統計背景數據(勿動)'!$4:$4,AB$4,'費用統計背景數據(勿動)'!19:19)))</f>
        <v/>
      </c>
      <c r="AC19" s="73">
        <f t="shared" ca="1" si="0"/>
        <v>0</v>
      </c>
      <c r="AD19" s="546">
        <f ca="1">SUM('各派案單統計(自動)'!28:28,'各派案單統計(自動)'!49:49,'各派案單統計(自動)'!70:70)</f>
        <v>0</v>
      </c>
      <c r="AE19" s="546"/>
      <c r="AF19" s="539"/>
    </row>
  </sheetData>
  <sheetProtection selectLockedCells="1"/>
  <mergeCells count="28">
    <mergeCell ref="A18:C18"/>
    <mergeCell ref="AD18:AE18"/>
    <mergeCell ref="A2:C2"/>
    <mergeCell ref="AC2:AC4"/>
    <mergeCell ref="AD2:AD4"/>
    <mergeCell ref="AE2:AE4"/>
    <mergeCell ref="B11:C11"/>
    <mergeCell ref="B12:C12"/>
    <mergeCell ref="B13:C13"/>
    <mergeCell ref="A5:A16"/>
    <mergeCell ref="B5:C5"/>
    <mergeCell ref="AE5:AE16"/>
    <mergeCell ref="A1:AF1"/>
    <mergeCell ref="AF2:AF4"/>
    <mergeCell ref="A3:C3"/>
    <mergeCell ref="A4:C4"/>
    <mergeCell ref="AF5:AF19"/>
    <mergeCell ref="B6:C6"/>
    <mergeCell ref="B7:C7"/>
    <mergeCell ref="B14:C14"/>
    <mergeCell ref="B15:C15"/>
    <mergeCell ref="B16:C16"/>
    <mergeCell ref="A17:C17"/>
    <mergeCell ref="AD17:AE17"/>
    <mergeCell ref="A19:C19"/>
    <mergeCell ref="AD19:AE19"/>
    <mergeCell ref="B8:C8"/>
    <mergeCell ref="B9:B10"/>
  </mergeCells>
  <phoneticPr fontId="2" type="noConversion"/>
  <printOptions horizontalCentered="1"/>
  <pageMargins left="0.19685039370078741" right="0.19685039370078741" top="0.74803149606299213" bottom="0.74803149606299213" header="0.31496062992125984" footer="0.31496062992125984"/>
  <pageSetup paperSize="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6">
    <tabColor theme="9" tint="0.59999389629810485"/>
  </sheetPr>
  <dimension ref="A1:J23"/>
  <sheetViews>
    <sheetView showGridLines="0" zoomScaleNormal="100" workbookViewId="0">
      <selection activeCell="D4" sqref="D4"/>
    </sheetView>
  </sheetViews>
  <sheetFormatPr defaultColWidth="8.77734375" defaultRowHeight="17"/>
  <cols>
    <col min="1" max="1" width="4.33203125" style="1" customWidth="1"/>
    <col min="2" max="2" width="8.88671875" style="1" customWidth="1"/>
    <col min="3" max="3" width="17.88671875" style="1" customWidth="1"/>
    <col min="4" max="4" width="8.109375" style="126" customWidth="1"/>
    <col min="5" max="5" width="11" style="1" customWidth="1"/>
    <col min="6" max="6" width="11.44140625" style="1" bestFit="1" customWidth="1"/>
    <col min="7" max="7" width="5.77734375" style="1" customWidth="1"/>
    <col min="8" max="8" width="8.77734375" style="1" customWidth="1"/>
    <col min="9" max="9" width="10.21875" style="126" customWidth="1"/>
    <col min="10" max="10" width="13.21875" style="1" customWidth="1"/>
    <col min="11" max="16384" width="8.77734375" style="1"/>
  </cols>
  <sheetData>
    <row r="1" spans="1:9" ht="31.25" customHeight="1">
      <c r="A1" s="575" t="s">
        <v>120</v>
      </c>
      <c r="B1" s="575"/>
      <c r="C1" s="575"/>
      <c r="D1" s="575"/>
      <c r="E1" s="575"/>
      <c r="F1" s="575"/>
    </row>
    <row r="2" spans="1:9" ht="19.7" customHeight="1" thickBot="1">
      <c r="A2" s="125"/>
      <c r="B2" s="125"/>
      <c r="C2" s="125"/>
      <c r="D2" s="127" t="s">
        <v>16</v>
      </c>
      <c r="E2" s="576" t="s">
        <v>17</v>
      </c>
      <c r="F2" s="576"/>
    </row>
    <row r="3" spans="1:9" ht="16.5" customHeight="1">
      <c r="A3" s="566" t="s">
        <v>155</v>
      </c>
      <c r="B3" s="567"/>
      <c r="C3" s="567"/>
      <c r="D3" s="128" t="s">
        <v>18</v>
      </c>
      <c r="E3" s="129" t="s">
        <v>1</v>
      </c>
      <c r="F3" s="130" t="s">
        <v>19</v>
      </c>
      <c r="H3" s="131" t="s">
        <v>20</v>
      </c>
      <c r="I3" s="131" t="s">
        <v>21</v>
      </c>
    </row>
    <row r="4" spans="1:9" ht="19.7" customHeight="1">
      <c r="A4" s="577" t="s">
        <v>3</v>
      </c>
      <c r="B4" s="560" t="s">
        <v>22</v>
      </c>
      <c r="C4" s="561"/>
      <c r="D4" s="119"/>
      <c r="E4" s="133" t="str">
        <f>IF(D4="","",D4*I4)</f>
        <v/>
      </c>
      <c r="F4" s="513">
        <f>SUM(E4:E15)</f>
        <v>0</v>
      </c>
      <c r="H4" s="134" t="s">
        <v>23</v>
      </c>
      <c r="I4" s="135">
        <v>600</v>
      </c>
    </row>
    <row r="5" spans="1:9" ht="19.7" customHeight="1">
      <c r="A5" s="578"/>
      <c r="B5" s="560" t="s">
        <v>5</v>
      </c>
      <c r="C5" s="561"/>
      <c r="D5" s="119"/>
      <c r="E5" s="133" t="str">
        <f>IF(D5="","",D5*I5)</f>
        <v/>
      </c>
      <c r="F5" s="514"/>
      <c r="H5" s="135" t="s">
        <v>24</v>
      </c>
      <c r="I5" s="135">
        <v>600</v>
      </c>
    </row>
    <row r="6" spans="1:9" ht="19.7" customHeight="1">
      <c r="A6" s="578"/>
      <c r="B6" s="560" t="s">
        <v>56</v>
      </c>
      <c r="C6" s="561"/>
      <c r="D6" s="119"/>
      <c r="E6" s="133" t="str">
        <f>IF(D6="","",ROUNDUP(D6/20,0)*I6)</f>
        <v/>
      </c>
      <c r="F6" s="514"/>
      <c r="H6" s="135" t="s">
        <v>27</v>
      </c>
      <c r="I6" s="135">
        <v>200</v>
      </c>
    </row>
    <row r="7" spans="1:9" ht="19.7" customHeight="1">
      <c r="A7" s="578"/>
      <c r="B7" s="560" t="s">
        <v>8</v>
      </c>
      <c r="C7" s="561"/>
      <c r="D7" s="119"/>
      <c r="E7" s="133" t="str">
        <f>IF(D7="","",ROUNDUP(D7/20,0)*I7)</f>
        <v/>
      </c>
      <c r="F7" s="514"/>
      <c r="H7" s="135" t="s">
        <v>27</v>
      </c>
      <c r="I7" s="135">
        <v>200</v>
      </c>
    </row>
    <row r="8" spans="1:9" ht="19.7" customHeight="1">
      <c r="A8" s="578"/>
      <c r="B8" s="581" t="s">
        <v>41</v>
      </c>
      <c r="C8" s="132" t="s">
        <v>6</v>
      </c>
      <c r="D8" s="119"/>
      <c r="E8" s="133" t="str">
        <f>IF(D8="","",ROUNDUP(D8/5,0)*I8)</f>
        <v/>
      </c>
      <c r="F8" s="514"/>
      <c r="H8" s="135" t="s">
        <v>25</v>
      </c>
      <c r="I8" s="135">
        <v>200</v>
      </c>
    </row>
    <row r="9" spans="1:9" ht="19.7" customHeight="1">
      <c r="A9" s="578"/>
      <c r="B9" s="581"/>
      <c r="C9" s="132" t="s">
        <v>26</v>
      </c>
      <c r="D9" s="119"/>
      <c r="E9" s="133" t="str">
        <f>IF(D9="","",D9*I9)</f>
        <v/>
      </c>
      <c r="F9" s="514"/>
      <c r="H9" s="135" t="s">
        <v>24</v>
      </c>
      <c r="I9" s="138">
        <v>200</v>
      </c>
    </row>
    <row r="10" spans="1:9" ht="19.7" customHeight="1">
      <c r="A10" s="578"/>
      <c r="B10" s="560" t="s">
        <v>9</v>
      </c>
      <c r="C10" s="561"/>
      <c r="D10" s="119"/>
      <c r="E10" s="133" t="str">
        <f t="shared" ref="E10:E15" si="0">IF(D10="","",D10*I10)</f>
        <v/>
      </c>
      <c r="F10" s="514"/>
      <c r="H10" s="135" t="s">
        <v>24</v>
      </c>
      <c r="I10" s="138">
        <v>500</v>
      </c>
    </row>
    <row r="11" spans="1:9" ht="19.7" customHeight="1">
      <c r="A11" s="578"/>
      <c r="B11" s="560" t="s">
        <v>10</v>
      </c>
      <c r="C11" s="561"/>
      <c r="D11" s="119"/>
      <c r="E11" s="133" t="str">
        <f t="shared" si="0"/>
        <v/>
      </c>
      <c r="F11" s="514"/>
      <c r="H11" s="135" t="s">
        <v>24</v>
      </c>
      <c r="I11" s="138">
        <v>200</v>
      </c>
    </row>
    <row r="12" spans="1:9" ht="19.7" customHeight="1">
      <c r="A12" s="578"/>
      <c r="B12" s="560" t="s">
        <v>11</v>
      </c>
      <c r="C12" s="561"/>
      <c r="D12" s="119"/>
      <c r="E12" s="133" t="str">
        <f t="shared" si="0"/>
        <v/>
      </c>
      <c r="F12" s="514"/>
      <c r="H12" s="135" t="s">
        <v>24</v>
      </c>
      <c r="I12" s="138">
        <v>40</v>
      </c>
    </row>
    <row r="13" spans="1:9" ht="19.7" customHeight="1">
      <c r="A13" s="578"/>
      <c r="B13" s="560" t="s">
        <v>69</v>
      </c>
      <c r="C13" s="561"/>
      <c r="D13" s="119"/>
      <c r="E13" s="133" t="str">
        <f t="shared" si="0"/>
        <v/>
      </c>
      <c r="F13" s="514"/>
      <c r="H13" s="135" t="s">
        <v>24</v>
      </c>
      <c r="I13" s="138">
        <v>200</v>
      </c>
    </row>
    <row r="14" spans="1:9" ht="19.7" customHeight="1">
      <c r="A14" s="578"/>
      <c r="B14" s="560" t="s">
        <v>13</v>
      </c>
      <c r="C14" s="561"/>
      <c r="D14" s="119"/>
      <c r="E14" s="133" t="str">
        <f t="shared" si="0"/>
        <v/>
      </c>
      <c r="F14" s="514"/>
      <c r="H14" s="135" t="s">
        <v>24</v>
      </c>
      <c r="I14" s="138">
        <v>100</v>
      </c>
    </row>
    <row r="15" spans="1:9" ht="19.7" customHeight="1">
      <c r="A15" s="579"/>
      <c r="B15" s="507" t="s">
        <v>14</v>
      </c>
      <c r="C15" s="508"/>
      <c r="D15" s="119"/>
      <c r="E15" s="133" t="str">
        <f t="shared" si="0"/>
        <v/>
      </c>
      <c r="F15" s="580"/>
      <c r="H15" s="135" t="s">
        <v>24</v>
      </c>
      <c r="I15" s="138">
        <v>200</v>
      </c>
    </row>
    <row r="16" spans="1:9" ht="19.7" customHeight="1" thickBot="1">
      <c r="A16" s="487" t="s">
        <v>147</v>
      </c>
      <c r="B16" s="562"/>
      <c r="C16" s="563"/>
      <c r="D16" s="120"/>
      <c r="E16" s="479">
        <f>D16*I16</f>
        <v>0</v>
      </c>
      <c r="F16" s="478"/>
      <c r="H16" s="135" t="s">
        <v>28</v>
      </c>
      <c r="I16" s="138">
        <v>1100</v>
      </c>
    </row>
    <row r="17" spans="1:10" ht="12.1" customHeight="1" thickBot="1"/>
    <row r="18" spans="1:10" ht="16.5" customHeight="1">
      <c r="A18" s="566" t="s">
        <v>155</v>
      </c>
      <c r="B18" s="567"/>
      <c r="C18" s="567"/>
      <c r="D18" s="128" t="s">
        <v>85</v>
      </c>
      <c r="E18" s="568" t="s">
        <v>19</v>
      </c>
      <c r="F18" s="569"/>
      <c r="H18" s="131" t="s">
        <v>20</v>
      </c>
      <c r="I18" s="131" t="s">
        <v>21</v>
      </c>
    </row>
    <row r="19" spans="1:10" ht="19.899999999999999" customHeight="1">
      <c r="A19" s="570" t="s">
        <v>119</v>
      </c>
      <c r="B19" s="571"/>
      <c r="C19" s="572"/>
      <c r="D19" s="573"/>
      <c r="E19" s="524">
        <f>D19*I19</f>
        <v>0</v>
      </c>
      <c r="F19" s="479"/>
      <c r="H19" s="135" t="s">
        <v>24</v>
      </c>
      <c r="I19" s="138">
        <v>400</v>
      </c>
    </row>
    <row r="20" spans="1:10" ht="19.899999999999999" customHeight="1" thickBot="1">
      <c r="A20" s="487" t="s">
        <v>15</v>
      </c>
      <c r="B20" s="562"/>
      <c r="C20" s="563"/>
      <c r="D20" s="574"/>
      <c r="E20" s="564">
        <f>D19*I20</f>
        <v>0</v>
      </c>
      <c r="F20" s="565"/>
      <c r="H20" s="135" t="s">
        <v>24</v>
      </c>
      <c r="I20" s="135">
        <v>200</v>
      </c>
      <c r="J20" s="1" t="s">
        <v>112</v>
      </c>
    </row>
    <row r="21" spans="1:10" ht="23.8" customHeight="1">
      <c r="A21" s="557" t="s">
        <v>29</v>
      </c>
      <c r="B21" s="558"/>
      <c r="C21" s="558"/>
      <c r="D21" s="559"/>
      <c r="E21" s="481">
        <f>SUM(F4,E16,,E19,E20)</f>
        <v>0</v>
      </c>
      <c r="F21" s="481"/>
    </row>
    <row r="23" spans="1:10">
      <c r="E23" s="136"/>
      <c r="F23" s="136"/>
    </row>
  </sheetData>
  <sheetProtection algorithmName="SHA-512" hashValue="3cKxw6IUKh9Whe2CfLKI8oX/3u2pkBw80FLr/j1rtKufmug+ph+XWXipqj9l3LZoxwbhJCtQpXTY72yCyDxt/g==" saltValue="SRjhepQ2F+Am5u02GoYWcA==" spinCount="100000" sheet="1" selectLockedCells="1"/>
  <mergeCells count="27">
    <mergeCell ref="B6:C6"/>
    <mergeCell ref="B13:C13"/>
    <mergeCell ref="A1:F1"/>
    <mergeCell ref="E2:F2"/>
    <mergeCell ref="A3:C3"/>
    <mergeCell ref="A4:A15"/>
    <mergeCell ref="B4:C4"/>
    <mergeCell ref="F4:F15"/>
    <mergeCell ref="B5:C5"/>
    <mergeCell ref="B8:B9"/>
    <mergeCell ref="B7:C7"/>
    <mergeCell ref="B10:C10"/>
    <mergeCell ref="B11:C11"/>
    <mergeCell ref="B12:C12"/>
    <mergeCell ref="A21:D21"/>
    <mergeCell ref="E21:F21"/>
    <mergeCell ref="B14:C14"/>
    <mergeCell ref="B15:C15"/>
    <mergeCell ref="A16:C16"/>
    <mergeCell ref="E16:F16"/>
    <mergeCell ref="A20:C20"/>
    <mergeCell ref="E20:F20"/>
    <mergeCell ref="A18:C18"/>
    <mergeCell ref="E18:F18"/>
    <mergeCell ref="A19:C19"/>
    <mergeCell ref="E19:F19"/>
    <mergeCell ref="D19:D20"/>
  </mergeCells>
  <phoneticPr fontId="2" type="noConversion"/>
  <printOptions horizontalCentered="1"/>
  <pageMargins left="0.25" right="0.25"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sheetPr>
  <dimension ref="A1:AR39"/>
  <sheetViews>
    <sheetView zoomScale="70" zoomScaleNormal="70" workbookViewId="0">
      <selection sqref="A1:AR1"/>
    </sheetView>
  </sheetViews>
  <sheetFormatPr defaultRowHeight="17"/>
  <cols>
    <col min="3" max="3" width="17.44140625" customWidth="1"/>
    <col min="4" max="44" width="4.5546875" customWidth="1"/>
  </cols>
  <sheetData>
    <row r="1" spans="1:44" ht="27.2">
      <c r="A1" s="590" t="s">
        <v>121</v>
      </c>
      <c r="B1" s="590"/>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row>
    <row r="2" spans="1:44" s="139" customFormat="1" ht="24.65" customHeight="1">
      <c r="A2" s="570" t="s">
        <v>40</v>
      </c>
      <c r="B2" s="571"/>
      <c r="C2" s="591"/>
      <c r="D2" s="137">
        <v>1</v>
      </c>
      <c r="E2" s="137">
        <v>2</v>
      </c>
      <c r="F2" s="137">
        <v>3</v>
      </c>
      <c r="G2" s="137">
        <v>4</v>
      </c>
      <c r="H2" s="137">
        <v>5</v>
      </c>
      <c r="I2" s="137">
        <v>6</v>
      </c>
      <c r="J2" s="137">
        <v>7</v>
      </c>
      <c r="K2" s="137">
        <v>8</v>
      </c>
      <c r="L2" s="137">
        <v>9</v>
      </c>
      <c r="M2" s="137">
        <v>10</v>
      </c>
      <c r="N2" s="137">
        <v>11</v>
      </c>
      <c r="O2" s="138">
        <v>12</v>
      </c>
      <c r="Q2" s="138" t="str">
        <f ca="1">'各派案單統計(自動)'!E20</f>
        <v/>
      </c>
      <c r="R2" s="138" t="str">
        <f ca="1">'各派案單統計(自動)'!H20</f>
        <v/>
      </c>
      <c r="S2" s="138" t="str">
        <f ca="1">'各派案單統計(自動)'!K20</f>
        <v/>
      </c>
      <c r="T2" s="138" t="str">
        <f ca="1">'各派案單統計(自動)'!N20</f>
        <v/>
      </c>
      <c r="U2" s="138" t="str">
        <f ca="1">'各派案單統計(自動)'!Q20</f>
        <v/>
      </c>
      <c r="V2" s="138" t="str">
        <f ca="1">'各派案單統計(自動)'!T20</f>
        <v/>
      </c>
      <c r="W2" s="138" t="str">
        <f ca="1">'各派案單統計(自動)'!W20</f>
        <v/>
      </c>
      <c r="X2" s="138" t="str">
        <f ca="1">'各派案單統計(自動)'!Z20</f>
        <v/>
      </c>
      <c r="Y2" s="138" t="str">
        <f ca="1">'各派案單統計(自動)'!AC20</f>
        <v/>
      </c>
      <c r="Z2" s="138" t="str">
        <f ca="1">'各派案單統計(自動)'!AF20</f>
        <v/>
      </c>
      <c r="AB2" s="138" t="str">
        <f ca="1">'各派案單統計(自動)'!E31</f>
        <v/>
      </c>
      <c r="AC2" s="138" t="str">
        <f ca="1">'各派案單統計(自動)'!H31</f>
        <v/>
      </c>
      <c r="AD2" s="138" t="str">
        <f ca="1">'各派案單統計(自動)'!K31</f>
        <v/>
      </c>
      <c r="AE2" s="138" t="str">
        <f ca="1">'各派案單統計(自動)'!N31</f>
        <v/>
      </c>
      <c r="AF2" s="138" t="str">
        <f ca="1">'各派案單統計(自動)'!Q31</f>
        <v/>
      </c>
      <c r="AG2" s="138" t="str">
        <f ca="1">'各派案單統計(自動)'!T31</f>
        <v/>
      </c>
      <c r="AH2" s="138" t="str">
        <f ca="1">'各派案單統計(自動)'!W31</f>
        <v/>
      </c>
      <c r="AI2" s="138" t="str">
        <f ca="1">'各派案單統計(自動)'!Z31</f>
        <v/>
      </c>
      <c r="AJ2" s="138" t="str">
        <f ca="1">'各派案單統計(自動)'!AC31</f>
        <v/>
      </c>
      <c r="AK2" s="138" t="str">
        <f ca="1">'各派案單統計(自動)'!AF31</f>
        <v/>
      </c>
      <c r="AM2" s="138">
        <f>'各派案單統計(自動)'!E52</f>
        <v>1</v>
      </c>
      <c r="AN2" s="138">
        <f>'各派案單統計(自動)'!H52</f>
        <v>2</v>
      </c>
      <c r="AO2" s="138">
        <f>'各派案單統計(自動)'!K52</f>
        <v>3</v>
      </c>
      <c r="AP2" s="138">
        <f>'各派案單統計(自動)'!N52</f>
        <v>4</v>
      </c>
      <c r="AQ2" s="138">
        <f>'各派案單統計(自動)'!Q52</f>
        <v>5</v>
      </c>
      <c r="AR2" s="138">
        <f>'各派案單統計(自動)'!T52</f>
        <v>6</v>
      </c>
    </row>
    <row r="3" spans="1:44" s="141" customFormat="1" ht="171.85" customHeight="1">
      <c r="A3" s="570" t="s">
        <v>31</v>
      </c>
      <c r="B3" s="571"/>
      <c r="C3" s="591"/>
      <c r="D3" s="140" t="str">
        <f ca="1">'各派案單統計(自動)'!E2</f>
        <v/>
      </c>
      <c r="E3" s="140" t="str">
        <f ca="1">'各派案單統計(自動)'!H2</f>
        <v/>
      </c>
      <c r="F3" s="140" t="str">
        <f ca="1">'各派案單統計(自動)'!K2</f>
        <v/>
      </c>
      <c r="G3" s="140" t="str">
        <f ca="1">'各派案單統計(自動)'!N2</f>
        <v/>
      </c>
      <c r="H3" s="140" t="str">
        <f ca="1">'各派案單統計(自動)'!Q2</f>
        <v/>
      </c>
      <c r="I3" s="140" t="str">
        <f ca="1">'各派案單統計(自動)'!T2</f>
        <v/>
      </c>
      <c r="J3" s="140" t="str">
        <f ca="1">'各派案單統計(自動)'!W2</f>
        <v/>
      </c>
      <c r="K3" s="140" t="str">
        <f ca="1">'各派案單統計(自動)'!Z2</f>
        <v/>
      </c>
      <c r="L3" s="140" t="str">
        <f ca="1">'各派案單統計(自動)'!AC2</f>
        <v/>
      </c>
      <c r="M3" s="140" t="str">
        <f ca="1">'各派案單統計(自動)'!AF2</f>
        <v/>
      </c>
      <c r="N3" s="140" t="str">
        <f ca="1">'各派案單統計(自動)'!AI2</f>
        <v/>
      </c>
      <c r="O3" s="140" t="str">
        <f ca="1">'各派案單統計(自動)'!AL2</f>
        <v/>
      </c>
      <c r="Q3" s="140" t="str">
        <f ca="1">'各派案單統計(自動)'!E21</f>
        <v/>
      </c>
      <c r="R3" s="140" t="str">
        <f ca="1">'各派案單統計(自動)'!H21</f>
        <v/>
      </c>
      <c r="S3" s="140" t="str">
        <f ca="1">'各派案單統計(自動)'!K21</f>
        <v/>
      </c>
      <c r="T3" s="140" t="str">
        <f ca="1">'各派案單統計(自動)'!N21</f>
        <v/>
      </c>
      <c r="U3" s="140" t="str">
        <f ca="1">'各派案單統計(自動)'!Q21</f>
        <v/>
      </c>
      <c r="V3" s="140" t="str">
        <f ca="1">'各派案單統計(自動)'!T21</f>
        <v/>
      </c>
      <c r="W3" s="140" t="str">
        <f ca="1">'各派案單統計(自動)'!W21</f>
        <v/>
      </c>
      <c r="X3" s="140" t="str">
        <f ca="1">'各派案單統計(自動)'!Z21</f>
        <v/>
      </c>
      <c r="Y3" s="140" t="str">
        <f ca="1">'各派案單統計(自動)'!AC21</f>
        <v/>
      </c>
      <c r="Z3" s="140" t="str">
        <f ca="1">'各派案單統計(自動)'!AF21</f>
        <v/>
      </c>
      <c r="AB3" s="140" t="str">
        <f ca="1">'各派案單統計(自動)'!E32</f>
        <v/>
      </c>
      <c r="AC3" s="140" t="str">
        <f ca="1">'各派案單統計(自動)'!H32</f>
        <v/>
      </c>
      <c r="AD3" s="140" t="str">
        <f ca="1">'各派案單統計(自動)'!K32</f>
        <v/>
      </c>
      <c r="AE3" s="140" t="str">
        <f ca="1">'各派案單統計(自動)'!N32</f>
        <v/>
      </c>
      <c r="AF3" s="140" t="str">
        <f ca="1">'各派案單統計(自動)'!Q32</f>
        <v/>
      </c>
      <c r="AG3" s="140" t="str">
        <f ca="1">'各派案單統計(自動)'!T32</f>
        <v/>
      </c>
      <c r="AH3" s="140" t="str">
        <f ca="1">'各派案單統計(自動)'!W32</f>
        <v/>
      </c>
      <c r="AI3" s="140" t="str">
        <f ca="1">'各派案單統計(自動)'!Z32</f>
        <v/>
      </c>
      <c r="AJ3" s="140" t="str">
        <f ca="1">'各派案單統計(自動)'!AC32</f>
        <v/>
      </c>
      <c r="AK3" s="140" t="str">
        <f ca="1">'各派案單統計(自動)'!AF32</f>
        <v/>
      </c>
      <c r="AM3" s="140" t="str">
        <f ca="1">'各派案單統計(自動)'!E53</f>
        <v/>
      </c>
      <c r="AN3" s="140" t="str">
        <f ca="1">'各派案單統計(自動)'!H53</f>
        <v/>
      </c>
      <c r="AO3" s="140" t="str">
        <f ca="1">'各派案單統計(自動)'!K53</f>
        <v/>
      </c>
      <c r="AP3" s="140" t="str">
        <f ca="1">'各派案單統計(自動)'!N53</f>
        <v/>
      </c>
      <c r="AQ3" s="140" t="str">
        <f ca="1">'各派案單統計(自動)'!Q53</f>
        <v/>
      </c>
      <c r="AR3" s="140" t="str">
        <f ca="1">'各派案單統計(自動)'!T53</f>
        <v/>
      </c>
    </row>
    <row r="4" spans="1:44" s="141" customFormat="1" ht="53.35" customHeight="1">
      <c r="A4" s="594" t="s">
        <v>132</v>
      </c>
      <c r="B4" s="594"/>
      <c r="C4" s="594"/>
      <c r="D4" s="138" t="str">
        <f ca="1">'各派案單統計(自動)'!E3</f>
        <v/>
      </c>
      <c r="E4" s="138" t="str">
        <f ca="1">'各派案單統計(自動)'!H3</f>
        <v/>
      </c>
      <c r="F4" s="138" t="str">
        <f ca="1">'各派案單統計(自動)'!K3</f>
        <v/>
      </c>
      <c r="G4" s="138" t="str">
        <f ca="1">'各派案單統計(自動)'!N3</f>
        <v/>
      </c>
      <c r="H4" s="138" t="str">
        <f ca="1">'各派案單統計(自動)'!Q3</f>
        <v/>
      </c>
      <c r="I4" s="138" t="str">
        <f ca="1">'各派案單統計(自動)'!T3</f>
        <v/>
      </c>
      <c r="J4" s="138" t="str">
        <f ca="1">'各派案單統計(自動)'!W3</f>
        <v/>
      </c>
      <c r="K4" s="138" t="str">
        <f ca="1">'各派案單統計(自動)'!Z3</f>
        <v/>
      </c>
      <c r="L4" s="138" t="str">
        <f ca="1">'各派案單統計(自動)'!AC3</f>
        <v/>
      </c>
      <c r="M4" s="138" t="str">
        <f ca="1">'各派案單統計(自動)'!AF3</f>
        <v/>
      </c>
      <c r="N4" s="138" t="str">
        <f ca="1">'各派案單統計(自動)'!AI3</f>
        <v/>
      </c>
      <c r="O4" s="138" t="str">
        <f ca="1">'各派案單統計(自動)'!AL3</f>
        <v/>
      </c>
      <c r="Q4" s="138" t="str">
        <f ca="1">'各派案單統計(自動)'!E22</f>
        <v/>
      </c>
      <c r="R4" s="138" t="str">
        <f ca="1">'各派案單統計(自動)'!H22</f>
        <v/>
      </c>
      <c r="S4" s="138" t="str">
        <f ca="1">'各派案單統計(自動)'!K22</f>
        <v/>
      </c>
      <c r="T4" s="138" t="str">
        <f ca="1">'各派案單統計(自動)'!N22</f>
        <v/>
      </c>
      <c r="U4" s="138" t="str">
        <f ca="1">'各派案單統計(自動)'!Q22</f>
        <v/>
      </c>
      <c r="V4" s="138" t="str">
        <f ca="1">'各派案單統計(自動)'!T22</f>
        <v/>
      </c>
      <c r="W4" s="138" t="str">
        <f ca="1">'各派案單統計(自動)'!W22</f>
        <v/>
      </c>
      <c r="X4" s="138" t="str">
        <f ca="1">'各派案單統計(自動)'!Z22</f>
        <v/>
      </c>
      <c r="Y4" s="138" t="str">
        <f ca="1">'各派案單統計(自動)'!AC22</f>
        <v/>
      </c>
      <c r="Z4" s="138" t="str">
        <f ca="1">'各派案單統計(自動)'!AF22</f>
        <v/>
      </c>
      <c r="AB4" s="138" t="str">
        <f ca="1">'各派案單統計(自動)'!E33</f>
        <v/>
      </c>
      <c r="AC4" s="138" t="str">
        <f ca="1">'各派案單統計(自動)'!H33</f>
        <v/>
      </c>
      <c r="AD4" s="138" t="str">
        <f ca="1">'各派案單統計(自動)'!K33</f>
        <v/>
      </c>
      <c r="AE4" s="138" t="str">
        <f ca="1">'各派案單統計(自動)'!N33</f>
        <v/>
      </c>
      <c r="AF4" s="138" t="str">
        <f ca="1">'各派案單統計(自動)'!Q33</f>
        <v/>
      </c>
      <c r="AG4" s="138" t="str">
        <f ca="1">'各派案單統計(自動)'!T33</f>
        <v/>
      </c>
      <c r="AH4" s="138" t="str">
        <f ca="1">'各派案單統計(自動)'!W33</f>
        <v/>
      </c>
      <c r="AI4" s="138" t="str">
        <f ca="1">'各派案單統計(自動)'!Z33</f>
        <v/>
      </c>
      <c r="AJ4" s="138" t="str">
        <f ca="1">'各派案單統計(自動)'!AC33</f>
        <v/>
      </c>
      <c r="AK4" s="138" t="str">
        <f ca="1">'各派案單統計(自動)'!AF33</f>
        <v/>
      </c>
      <c r="AM4" s="138" t="str">
        <f ca="1">'各派案單統計(自動)'!E54</f>
        <v/>
      </c>
      <c r="AN4" s="138" t="str">
        <f ca="1">'各派案單統計(自動)'!H54</f>
        <v/>
      </c>
      <c r="AO4" s="138" t="str">
        <f ca="1">'各派案單統計(自動)'!K54</f>
        <v/>
      </c>
      <c r="AP4" s="138" t="str">
        <f ca="1">'各派案單統計(自動)'!N54</f>
        <v/>
      </c>
      <c r="AQ4" s="138" t="str">
        <f ca="1">'各派案單統計(自動)'!Q54</f>
        <v/>
      </c>
      <c r="AR4" s="138" t="str">
        <f ca="1">'各派案單統計(自動)'!T54</f>
        <v/>
      </c>
    </row>
    <row r="5" spans="1:44" s="1" customFormat="1" ht="19.7" customHeight="1">
      <c r="A5" s="577" t="s">
        <v>3</v>
      </c>
      <c r="B5" s="507" t="s">
        <v>4</v>
      </c>
      <c r="C5" s="508"/>
      <c r="D5" s="142" t="str">
        <f ca="1">OFFSET('各派案單統計(自動)'!$E5,0,(COLUMN()-COLUMN($D5))*3)</f>
        <v/>
      </c>
      <c r="E5" s="142" t="str">
        <f ca="1">OFFSET('各派案單統計(自動)'!$E5,0,(COLUMN()-COLUMN($D5))*3)</f>
        <v/>
      </c>
      <c r="F5" s="142" t="str">
        <f ca="1">OFFSET('各派案單統計(自動)'!$E5,0,(COLUMN()-COLUMN($D5))*3)</f>
        <v/>
      </c>
      <c r="G5" s="142" t="str">
        <f ca="1">OFFSET('各派案單統計(自動)'!$E5,0,(COLUMN()-COLUMN($D5))*3)</f>
        <v/>
      </c>
      <c r="H5" s="142" t="str">
        <f ca="1">OFFSET('各派案單統計(自動)'!$E5,0,(COLUMN()-COLUMN($D5))*3)</f>
        <v/>
      </c>
      <c r="I5" s="142" t="str">
        <f ca="1">OFFSET('各派案單統計(自動)'!$E5,0,(COLUMN()-COLUMN($D5))*3)</f>
        <v/>
      </c>
      <c r="J5" s="142" t="str">
        <f ca="1">OFFSET('各派案單統計(自動)'!$E5,0,(COLUMN()-COLUMN($D5))*3)</f>
        <v/>
      </c>
      <c r="K5" s="142" t="str">
        <f ca="1">OFFSET('各派案單統計(自動)'!$E5,0,(COLUMN()-COLUMN($D5))*3)</f>
        <v/>
      </c>
      <c r="L5" s="142" t="str">
        <f ca="1">OFFSET('各派案單統計(自動)'!$E5,0,(COLUMN()-COLUMN($D5))*3)</f>
        <v/>
      </c>
      <c r="M5" s="142" t="str">
        <f ca="1">OFFSET('各派案單統計(自動)'!$E5,0,(COLUMN()-COLUMN($D5))*3)</f>
        <v/>
      </c>
      <c r="N5" s="142" t="str">
        <f ca="1">OFFSET('各派案單統計(自動)'!$E5,0,(COLUMN()-COLUMN($D5))*3)</f>
        <v/>
      </c>
      <c r="O5" s="142" t="str">
        <f ca="1">OFFSET('各派案單統計(自動)'!$E5,0,(COLUMN()-COLUMN($D5))*3)</f>
        <v/>
      </c>
      <c r="Q5" s="142" t="str">
        <f ca="1">OFFSET('各派案單統計(自動)'!$E24,0,(COLUMN()-COLUMN($Q5))*3)</f>
        <v/>
      </c>
      <c r="R5" s="142" t="str">
        <f ca="1">OFFSET('各派案單統計(自動)'!$E24,0,(COLUMN()-COLUMN($Q5))*3)</f>
        <v/>
      </c>
      <c r="S5" s="142" t="str">
        <f ca="1">OFFSET('各派案單統計(自動)'!$E24,0,(COLUMN()-COLUMN($Q5))*3)</f>
        <v/>
      </c>
      <c r="T5" s="142" t="str">
        <f ca="1">OFFSET('各派案單統計(自動)'!$E24,0,(COLUMN()-COLUMN($Q5))*3)</f>
        <v/>
      </c>
      <c r="U5" s="142" t="str">
        <f ca="1">OFFSET('各派案單統計(自動)'!$E24,0,(COLUMN()-COLUMN($Q5))*3)</f>
        <v/>
      </c>
      <c r="V5" s="142" t="str">
        <f ca="1">OFFSET('各派案單統計(自動)'!$E24,0,(COLUMN()-COLUMN($Q5))*3)</f>
        <v/>
      </c>
      <c r="W5" s="142" t="str">
        <f ca="1">OFFSET('各派案單統計(自動)'!$E24,0,(COLUMN()-COLUMN($Q5))*3)</f>
        <v/>
      </c>
      <c r="X5" s="142" t="str">
        <f ca="1">OFFSET('各派案單統計(自動)'!$E24,0,(COLUMN()-COLUMN($Q5))*3)</f>
        <v/>
      </c>
      <c r="Y5" s="142" t="str">
        <f ca="1">OFFSET('各派案單統計(自動)'!$E24,0,(COLUMN()-COLUMN($Q5))*3)</f>
        <v/>
      </c>
      <c r="Z5" s="142" t="str">
        <f ca="1">OFFSET('各派案單統計(自動)'!$E24,0,(COLUMN()-COLUMN($Q5))*3)</f>
        <v/>
      </c>
      <c r="AB5" s="142" t="str">
        <f ca="1">OFFSET('各派案單統計(自動)'!$E35,0,(COLUMN()-COLUMN($AB5))*3)</f>
        <v/>
      </c>
      <c r="AC5" s="142" t="str">
        <f ca="1">OFFSET('各派案單統計(自動)'!$E35,0,(COLUMN()-COLUMN($AB5))*3)</f>
        <v/>
      </c>
      <c r="AD5" s="142" t="str">
        <f ca="1">OFFSET('各派案單統計(自動)'!$E35,0,(COLUMN()-COLUMN($AB5))*3)</f>
        <v/>
      </c>
      <c r="AE5" s="142" t="str">
        <f ca="1">OFFSET('各派案單統計(自動)'!$E35,0,(COLUMN()-COLUMN($AB5))*3)</f>
        <v/>
      </c>
      <c r="AF5" s="142" t="str">
        <f ca="1">OFFSET('各派案單統計(自動)'!$E35,0,(COLUMN()-COLUMN($AB5))*3)</f>
        <v/>
      </c>
      <c r="AG5" s="142" t="str">
        <f ca="1">OFFSET('各派案單統計(自動)'!$E35,0,(COLUMN()-COLUMN($AB5))*3)</f>
        <v/>
      </c>
      <c r="AH5" s="142" t="str">
        <f ca="1">OFFSET('各派案單統計(自動)'!$E35,0,(COLUMN()-COLUMN($AB5))*3)</f>
        <v/>
      </c>
      <c r="AI5" s="142" t="str">
        <f ca="1">OFFSET('各派案單統計(自動)'!$E35,0,(COLUMN()-COLUMN($AB5))*3)</f>
        <v/>
      </c>
      <c r="AJ5" s="142" t="str">
        <f ca="1">OFFSET('各派案單統計(自動)'!$E35,0,(COLUMN()-COLUMN($AB5))*3)</f>
        <v/>
      </c>
      <c r="AK5" s="142" t="str">
        <f ca="1">OFFSET('各派案單統計(自動)'!$E35,0,(COLUMN()-COLUMN($AB5))*3)</f>
        <v/>
      </c>
      <c r="AM5" s="142" t="str">
        <f ca="1">OFFSET('各派案單統計(自動)'!$E56,0,(COLUMN()-COLUMN($AM5))*3)</f>
        <v/>
      </c>
      <c r="AN5" s="142" t="str">
        <f ca="1">OFFSET('各派案單統計(自動)'!$E56,0,(COLUMN()-COLUMN($AM5))*3)</f>
        <v/>
      </c>
      <c r="AO5" s="142" t="str">
        <f ca="1">OFFSET('各派案單統計(自動)'!$E56,0,(COLUMN()-COLUMN($AM5))*3)</f>
        <v/>
      </c>
      <c r="AP5" s="142" t="str">
        <f ca="1">OFFSET('各派案單統計(自動)'!$E56,0,(COLUMN()-COLUMN($AM5))*3)</f>
        <v/>
      </c>
      <c r="AQ5" s="142" t="str">
        <f ca="1">OFFSET('各派案單統計(自動)'!$E56,0,(COLUMN()-COLUMN($AM5))*3)</f>
        <v/>
      </c>
      <c r="AR5" s="142" t="str">
        <f ca="1">OFFSET('各派案單統計(自動)'!$E56,0,(COLUMN()-COLUMN($AM5))*3)</f>
        <v/>
      </c>
    </row>
    <row r="6" spans="1:44" s="1" customFormat="1" ht="19.7" customHeight="1">
      <c r="A6" s="578"/>
      <c r="B6" s="507" t="s">
        <v>5</v>
      </c>
      <c r="C6" s="508"/>
      <c r="D6" s="142" t="str">
        <f ca="1">OFFSET('各派案單統計(自動)'!$E6,0,(COLUMN()-COLUMN($D6))*3)</f>
        <v/>
      </c>
      <c r="E6" s="142" t="str">
        <f ca="1">OFFSET('各派案單統計(自動)'!$E6,0,(COLUMN()-COLUMN($D6))*3)</f>
        <v/>
      </c>
      <c r="F6" s="142" t="str">
        <f ca="1">OFFSET('各派案單統計(自動)'!$E6,0,(COLUMN()-COLUMN($D6))*3)</f>
        <v/>
      </c>
      <c r="G6" s="142" t="str">
        <f ca="1">OFFSET('各派案單統計(自動)'!$E6,0,(COLUMN()-COLUMN($D6))*3)</f>
        <v/>
      </c>
      <c r="H6" s="142" t="str">
        <f ca="1">OFFSET('各派案單統計(自動)'!$E6,0,(COLUMN()-COLUMN($D6))*3)</f>
        <v/>
      </c>
      <c r="I6" s="142" t="str">
        <f ca="1">OFFSET('各派案單統計(自動)'!$E6,0,(COLUMN()-COLUMN($D6))*3)</f>
        <v/>
      </c>
      <c r="J6" s="142" t="str">
        <f ca="1">OFFSET('各派案單統計(自動)'!$E6,0,(COLUMN()-COLUMN($D6))*3)</f>
        <v/>
      </c>
      <c r="K6" s="142" t="str">
        <f ca="1">OFFSET('各派案單統計(自動)'!$E6,0,(COLUMN()-COLUMN($D6))*3)</f>
        <v/>
      </c>
      <c r="L6" s="142" t="str">
        <f ca="1">OFFSET('各派案單統計(自動)'!$E6,0,(COLUMN()-COLUMN($D6))*3)</f>
        <v/>
      </c>
      <c r="M6" s="142" t="str">
        <f ca="1">OFFSET('各派案單統計(自動)'!$E6,0,(COLUMN()-COLUMN($D6))*3)</f>
        <v/>
      </c>
      <c r="N6" s="142" t="str">
        <f ca="1">OFFSET('各派案單統計(自動)'!$E6,0,(COLUMN()-COLUMN($D6))*3)</f>
        <v/>
      </c>
      <c r="O6" s="142" t="str">
        <f ca="1">OFFSET('各派案單統計(自動)'!$E6,0,(COLUMN()-COLUMN($D6))*3)</f>
        <v/>
      </c>
      <c r="Q6" s="142" t="str">
        <f ca="1">OFFSET('各派案單統計(自動)'!$E25,0,(COLUMN()-COLUMN($Q6))*3)</f>
        <v/>
      </c>
      <c r="R6" s="142" t="str">
        <f ca="1">OFFSET('各派案單統計(自動)'!$E25,0,(COLUMN()-COLUMN($Q6))*3)</f>
        <v/>
      </c>
      <c r="S6" s="142" t="str">
        <f ca="1">OFFSET('各派案單統計(自動)'!$E25,0,(COLUMN()-COLUMN($Q6))*3)</f>
        <v/>
      </c>
      <c r="T6" s="142" t="str">
        <f ca="1">OFFSET('各派案單統計(自動)'!$E25,0,(COLUMN()-COLUMN($Q6))*3)</f>
        <v/>
      </c>
      <c r="U6" s="142" t="str">
        <f ca="1">OFFSET('各派案單統計(自動)'!$E25,0,(COLUMN()-COLUMN($Q6))*3)</f>
        <v/>
      </c>
      <c r="V6" s="142" t="str">
        <f ca="1">OFFSET('各派案單統計(自動)'!$E25,0,(COLUMN()-COLUMN($Q6))*3)</f>
        <v/>
      </c>
      <c r="W6" s="142" t="str">
        <f ca="1">OFFSET('各派案單統計(自動)'!$E25,0,(COLUMN()-COLUMN($Q6))*3)</f>
        <v/>
      </c>
      <c r="X6" s="142" t="str">
        <f ca="1">OFFSET('各派案單統計(自動)'!$E25,0,(COLUMN()-COLUMN($Q6))*3)</f>
        <v/>
      </c>
      <c r="Y6" s="142" t="str">
        <f ca="1">OFFSET('各派案單統計(自動)'!$E25,0,(COLUMN()-COLUMN($Q6))*3)</f>
        <v/>
      </c>
      <c r="Z6" s="142" t="str">
        <f ca="1">OFFSET('各派案單統計(自動)'!$E25,0,(COLUMN()-COLUMN($Q6))*3)</f>
        <v/>
      </c>
      <c r="AB6" s="142" t="str">
        <f ca="1">OFFSET('各派案單統計(自動)'!$E36,0,(COLUMN()-COLUMN($AB6))*3)</f>
        <v/>
      </c>
      <c r="AC6" s="142" t="str">
        <f ca="1">OFFSET('各派案單統計(自動)'!$E36,0,(COLUMN()-COLUMN($AB6))*3)</f>
        <v/>
      </c>
      <c r="AD6" s="142" t="str">
        <f ca="1">OFFSET('各派案單統計(自動)'!$E36,0,(COLUMN()-COLUMN($AB6))*3)</f>
        <v/>
      </c>
      <c r="AE6" s="142" t="str">
        <f ca="1">OFFSET('各派案單統計(自動)'!$E36,0,(COLUMN()-COLUMN($AB6))*3)</f>
        <v/>
      </c>
      <c r="AF6" s="142" t="str">
        <f ca="1">OFFSET('各派案單統計(自動)'!$E36,0,(COLUMN()-COLUMN($AB6))*3)</f>
        <v/>
      </c>
      <c r="AG6" s="142" t="str">
        <f ca="1">OFFSET('各派案單統計(自動)'!$E36,0,(COLUMN()-COLUMN($AB6))*3)</f>
        <v/>
      </c>
      <c r="AH6" s="142" t="str">
        <f ca="1">OFFSET('各派案單統計(自動)'!$E36,0,(COLUMN()-COLUMN($AB6))*3)</f>
        <v/>
      </c>
      <c r="AI6" s="142" t="str">
        <f ca="1">OFFSET('各派案單統計(自動)'!$E36,0,(COLUMN()-COLUMN($AB6))*3)</f>
        <v/>
      </c>
      <c r="AJ6" s="142" t="str">
        <f ca="1">OFFSET('各派案單統計(自動)'!$E36,0,(COLUMN()-COLUMN($AB6))*3)</f>
        <v/>
      </c>
      <c r="AK6" s="142" t="str">
        <f ca="1">OFFSET('各派案單統計(自動)'!$E36,0,(COLUMN()-COLUMN($AB6))*3)</f>
        <v/>
      </c>
      <c r="AM6" s="142" t="str">
        <f ca="1">OFFSET('各派案單統計(自動)'!$E57,0,(COLUMN()-COLUMN($AM6))*3)</f>
        <v/>
      </c>
      <c r="AN6" s="142" t="str">
        <f ca="1">OFFSET('各派案單統計(自動)'!$E57,0,(COLUMN()-COLUMN($AM6))*3)</f>
        <v/>
      </c>
      <c r="AO6" s="142" t="str">
        <f ca="1">OFFSET('各派案單統計(自動)'!$E57,0,(COLUMN()-COLUMN($AM6))*3)</f>
        <v/>
      </c>
      <c r="AP6" s="142" t="str">
        <f ca="1">OFFSET('各派案單統計(自動)'!$E57,0,(COLUMN()-COLUMN($AM6))*3)</f>
        <v/>
      </c>
      <c r="AQ6" s="142" t="str">
        <f ca="1">OFFSET('各派案單統計(自動)'!$E57,0,(COLUMN()-COLUMN($AM6))*3)</f>
        <v/>
      </c>
      <c r="AR6" s="142" t="str">
        <f ca="1">OFFSET('各派案單統計(自動)'!$E57,0,(COLUMN()-COLUMN($AM6))*3)</f>
        <v/>
      </c>
    </row>
    <row r="7" spans="1:44" s="1" customFormat="1" ht="19.7" customHeight="1">
      <c r="A7" s="578"/>
      <c r="B7" s="507" t="s">
        <v>56</v>
      </c>
      <c r="C7" s="508"/>
      <c r="D7" s="142" t="str">
        <f ca="1">OFFSET('各派案單統計(自動)'!$E7,0,(COLUMN()-COLUMN($D7))*3)</f>
        <v/>
      </c>
      <c r="E7" s="142" t="str">
        <f ca="1">OFFSET('各派案單統計(自動)'!$E7,0,(COLUMN()-COLUMN($D7))*3)</f>
        <v/>
      </c>
      <c r="F7" s="142" t="str">
        <f ca="1">OFFSET('各派案單統計(自動)'!$E7,0,(COLUMN()-COLUMN($D7))*3)</f>
        <v/>
      </c>
      <c r="G7" s="142" t="str">
        <f ca="1">OFFSET('各派案單統計(自動)'!$E7,0,(COLUMN()-COLUMN($D7))*3)</f>
        <v/>
      </c>
      <c r="H7" s="142" t="str">
        <f ca="1">OFFSET('各派案單統計(自動)'!$E7,0,(COLUMN()-COLUMN($D7))*3)</f>
        <v/>
      </c>
      <c r="I7" s="142" t="str">
        <f ca="1">OFFSET('各派案單統計(自動)'!$E7,0,(COLUMN()-COLUMN($D7))*3)</f>
        <v/>
      </c>
      <c r="J7" s="142" t="str">
        <f ca="1">OFFSET('各派案單統計(自動)'!$E7,0,(COLUMN()-COLUMN($D7))*3)</f>
        <v/>
      </c>
      <c r="K7" s="142" t="str">
        <f ca="1">OFFSET('各派案單統計(自動)'!$E7,0,(COLUMN()-COLUMN($D7))*3)</f>
        <v/>
      </c>
      <c r="L7" s="142" t="str">
        <f ca="1">OFFSET('各派案單統計(自動)'!$E7,0,(COLUMN()-COLUMN($D7))*3)</f>
        <v/>
      </c>
      <c r="M7" s="142" t="str">
        <f ca="1">OFFSET('各派案單統計(自動)'!$E7,0,(COLUMN()-COLUMN($D7))*3)</f>
        <v/>
      </c>
      <c r="N7" s="142" t="str">
        <f ca="1">OFFSET('各派案單統計(自動)'!$E7,0,(COLUMN()-COLUMN($D7))*3)</f>
        <v/>
      </c>
      <c r="O7" s="142" t="str">
        <f ca="1">OFFSET('各派案單統計(自動)'!$E7,0,(COLUMN()-COLUMN($D7))*3)</f>
        <v/>
      </c>
      <c r="AB7" s="142" t="str">
        <f ca="1">OFFSET('各派案單統計(自動)'!$E37,0,(COLUMN()-COLUMN($AB7))*3)</f>
        <v/>
      </c>
      <c r="AC7" s="142" t="str">
        <f ca="1">OFFSET('各派案單統計(自動)'!$E37,0,(COLUMN()-COLUMN($AB7))*3)</f>
        <v/>
      </c>
      <c r="AD7" s="142" t="str">
        <f ca="1">OFFSET('各派案單統計(自動)'!$E37,0,(COLUMN()-COLUMN($AB7))*3)</f>
        <v/>
      </c>
      <c r="AE7" s="142" t="str">
        <f ca="1">OFFSET('各派案單統計(自動)'!$E37,0,(COLUMN()-COLUMN($AB7))*3)</f>
        <v/>
      </c>
      <c r="AF7" s="142" t="str">
        <f ca="1">OFFSET('各派案單統計(自動)'!$E37,0,(COLUMN()-COLUMN($AB7))*3)</f>
        <v/>
      </c>
      <c r="AG7" s="142" t="str">
        <f ca="1">OFFSET('各派案單統計(自動)'!$E37,0,(COLUMN()-COLUMN($AB7))*3)</f>
        <v/>
      </c>
      <c r="AH7" s="142" t="str">
        <f ca="1">OFFSET('各派案單統計(自動)'!$E37,0,(COLUMN()-COLUMN($AB7))*3)</f>
        <v/>
      </c>
      <c r="AI7" s="142" t="str">
        <f ca="1">OFFSET('各派案單統計(自動)'!$E37,0,(COLUMN()-COLUMN($AB7))*3)</f>
        <v/>
      </c>
      <c r="AJ7" s="142" t="str">
        <f ca="1">OFFSET('各派案單統計(自動)'!$E37,0,(COLUMN()-COLUMN($AB7))*3)</f>
        <v/>
      </c>
      <c r="AK7" s="142" t="str">
        <f ca="1">OFFSET('各派案單統計(自動)'!$E37,0,(COLUMN()-COLUMN($AB7))*3)</f>
        <v/>
      </c>
      <c r="AM7" s="142" t="str">
        <f ca="1">OFFSET('各派案單統計(自動)'!$E58,0,(COLUMN()-COLUMN($AM7))*3)</f>
        <v/>
      </c>
      <c r="AN7" s="142" t="str">
        <f ca="1">OFFSET('各派案單統計(自動)'!$E58,0,(COLUMN()-COLUMN($AM7))*3)</f>
        <v/>
      </c>
      <c r="AO7" s="142" t="str">
        <f ca="1">OFFSET('各派案單統計(自動)'!$E58,0,(COLUMN()-COLUMN($AM7))*3)</f>
        <v/>
      </c>
      <c r="AP7" s="142" t="str">
        <f ca="1">OFFSET('各派案單統計(自動)'!$E58,0,(COLUMN()-COLUMN($AM7))*3)</f>
        <v/>
      </c>
      <c r="AQ7" s="142" t="str">
        <f ca="1">OFFSET('各派案單統計(自動)'!$E58,0,(COLUMN()-COLUMN($AM7))*3)</f>
        <v/>
      </c>
      <c r="AR7" s="142" t="str">
        <f ca="1">OFFSET('各派案單統計(自動)'!$E58,0,(COLUMN()-COLUMN($AM7))*3)</f>
        <v/>
      </c>
    </row>
    <row r="8" spans="1:44" s="1" customFormat="1" ht="19.7" customHeight="1">
      <c r="A8" s="578"/>
      <c r="B8" s="507" t="s">
        <v>8</v>
      </c>
      <c r="C8" s="508"/>
      <c r="D8" s="142" t="str">
        <f ca="1">OFFSET('各派案單統計(自動)'!$E8,0,(COLUMN()-COLUMN($D8))*3)</f>
        <v/>
      </c>
      <c r="E8" s="142" t="str">
        <f ca="1">OFFSET('各派案單統計(自動)'!$E8,0,(COLUMN()-COLUMN($D8))*3)</f>
        <v/>
      </c>
      <c r="F8" s="142" t="str">
        <f ca="1">OFFSET('各派案單統計(自動)'!$E8,0,(COLUMN()-COLUMN($D8))*3)</f>
        <v/>
      </c>
      <c r="G8" s="142" t="str">
        <f ca="1">OFFSET('各派案單統計(自動)'!$E8,0,(COLUMN()-COLUMN($D8))*3)</f>
        <v/>
      </c>
      <c r="H8" s="142" t="str">
        <f ca="1">OFFSET('各派案單統計(自動)'!$E8,0,(COLUMN()-COLUMN($D8))*3)</f>
        <v/>
      </c>
      <c r="I8" s="142" t="str">
        <f ca="1">OFFSET('各派案單統計(自動)'!$E8,0,(COLUMN()-COLUMN($D8))*3)</f>
        <v/>
      </c>
      <c r="J8" s="142" t="str">
        <f ca="1">OFFSET('各派案單統計(自動)'!$E8,0,(COLUMN()-COLUMN($D8))*3)</f>
        <v/>
      </c>
      <c r="K8" s="142" t="str">
        <f ca="1">OFFSET('各派案單統計(自動)'!$E8,0,(COLUMN()-COLUMN($D8))*3)</f>
        <v/>
      </c>
      <c r="L8" s="142" t="str">
        <f ca="1">OFFSET('各派案單統計(自動)'!$E8,0,(COLUMN()-COLUMN($D8))*3)</f>
        <v/>
      </c>
      <c r="M8" s="142" t="str">
        <f ca="1">OFFSET('各派案單統計(自動)'!$E8,0,(COLUMN()-COLUMN($D8))*3)</f>
        <v/>
      </c>
      <c r="N8" s="142" t="str">
        <f ca="1">OFFSET('各派案單統計(自動)'!$E8,0,(COLUMN()-COLUMN($D8))*3)</f>
        <v/>
      </c>
      <c r="O8" s="142" t="str">
        <f ca="1">OFFSET('各派案單統計(自動)'!$E8,0,(COLUMN()-COLUMN($D8))*3)</f>
        <v/>
      </c>
      <c r="AB8" s="142" t="str">
        <f ca="1">OFFSET('各派案單統計(自動)'!$E38,0,(COLUMN()-COLUMN($AB8))*3)</f>
        <v/>
      </c>
      <c r="AC8" s="142" t="str">
        <f ca="1">OFFSET('各派案單統計(自動)'!$E38,0,(COLUMN()-COLUMN($AB8))*3)</f>
        <v/>
      </c>
      <c r="AD8" s="142" t="str">
        <f ca="1">OFFSET('各派案單統計(自動)'!$E38,0,(COLUMN()-COLUMN($AB8))*3)</f>
        <v/>
      </c>
      <c r="AE8" s="142" t="str">
        <f ca="1">OFFSET('各派案單統計(自動)'!$E38,0,(COLUMN()-COLUMN($AB8))*3)</f>
        <v/>
      </c>
      <c r="AF8" s="142" t="str">
        <f ca="1">OFFSET('各派案單統計(自動)'!$E38,0,(COLUMN()-COLUMN($AB8))*3)</f>
        <v/>
      </c>
      <c r="AG8" s="142" t="str">
        <f ca="1">OFFSET('各派案單統計(自動)'!$E38,0,(COLUMN()-COLUMN($AB8))*3)</f>
        <v/>
      </c>
      <c r="AH8" s="142" t="str">
        <f ca="1">OFFSET('各派案單統計(自動)'!$E38,0,(COLUMN()-COLUMN($AB8))*3)</f>
        <v/>
      </c>
      <c r="AI8" s="142" t="str">
        <f ca="1">OFFSET('各派案單統計(自動)'!$E38,0,(COLUMN()-COLUMN($AB8))*3)</f>
        <v/>
      </c>
      <c r="AJ8" s="142" t="str">
        <f ca="1">OFFSET('各派案單統計(自動)'!$E38,0,(COLUMN()-COLUMN($AB8))*3)</f>
        <v/>
      </c>
      <c r="AK8" s="142" t="str">
        <f ca="1">OFFSET('各派案單統計(自動)'!$E38,0,(COLUMN()-COLUMN($AB8))*3)</f>
        <v/>
      </c>
      <c r="AM8" s="142" t="str">
        <f ca="1">OFFSET('各派案單統計(自動)'!$E59,0,(COLUMN()-COLUMN($AM8))*3)</f>
        <v/>
      </c>
      <c r="AN8" s="142" t="str">
        <f ca="1">OFFSET('各派案單統計(自動)'!$E59,0,(COLUMN()-COLUMN($AM8))*3)</f>
        <v/>
      </c>
      <c r="AO8" s="142" t="str">
        <f ca="1">OFFSET('各派案單統計(自動)'!$E59,0,(COLUMN()-COLUMN($AM8))*3)</f>
        <v/>
      </c>
      <c r="AP8" s="142" t="str">
        <f ca="1">OFFSET('各派案單統計(自動)'!$E59,0,(COLUMN()-COLUMN($AM8))*3)</f>
        <v/>
      </c>
      <c r="AQ8" s="142" t="str">
        <f ca="1">OFFSET('各派案單統計(自動)'!$E59,0,(COLUMN()-COLUMN($AM8))*3)</f>
        <v/>
      </c>
      <c r="AR8" s="142" t="str">
        <f ca="1">OFFSET('各派案單統計(自動)'!$E59,0,(COLUMN()-COLUMN($AM8))*3)</f>
        <v/>
      </c>
    </row>
    <row r="9" spans="1:44" s="1" customFormat="1" ht="19.7" customHeight="1">
      <c r="A9" s="578"/>
      <c r="B9" s="509" t="s">
        <v>41</v>
      </c>
      <c r="C9" s="94" t="s">
        <v>6</v>
      </c>
      <c r="D9" s="142" t="str">
        <f ca="1">OFFSET('各派案單統計(自動)'!$E9,0,(COLUMN()-COLUMN($D9))*3)</f>
        <v/>
      </c>
      <c r="E9" s="142" t="str">
        <f ca="1">OFFSET('各派案單統計(自動)'!$E9,0,(COLUMN()-COLUMN($D9))*3)</f>
        <v/>
      </c>
      <c r="F9" s="142" t="str">
        <f ca="1">OFFSET('各派案單統計(自動)'!$E9,0,(COLUMN()-COLUMN($D9))*3)</f>
        <v/>
      </c>
      <c r="G9" s="142" t="str">
        <f ca="1">OFFSET('各派案單統計(自動)'!$E9,0,(COLUMN()-COLUMN($D9))*3)</f>
        <v/>
      </c>
      <c r="H9" s="142" t="str">
        <f ca="1">OFFSET('各派案單統計(自動)'!$E9,0,(COLUMN()-COLUMN($D9))*3)</f>
        <v/>
      </c>
      <c r="I9" s="142" t="str">
        <f ca="1">OFFSET('各派案單統計(自動)'!$E9,0,(COLUMN()-COLUMN($D9))*3)</f>
        <v/>
      </c>
      <c r="J9" s="142" t="str">
        <f ca="1">OFFSET('各派案單統計(自動)'!$E9,0,(COLUMN()-COLUMN($D9))*3)</f>
        <v/>
      </c>
      <c r="K9" s="142" t="str">
        <f ca="1">OFFSET('各派案單統計(自動)'!$E9,0,(COLUMN()-COLUMN($D9))*3)</f>
        <v/>
      </c>
      <c r="L9" s="142" t="str">
        <f ca="1">OFFSET('各派案單統計(自動)'!$E9,0,(COLUMN()-COLUMN($D9))*3)</f>
        <v/>
      </c>
      <c r="M9" s="142" t="str">
        <f ca="1">OFFSET('各派案單統計(自動)'!$E9,0,(COLUMN()-COLUMN($D9))*3)</f>
        <v/>
      </c>
      <c r="N9" s="142" t="str">
        <f ca="1">OFFSET('各派案單統計(自動)'!$E9,0,(COLUMN()-COLUMN($D9))*3)</f>
        <v/>
      </c>
      <c r="O9" s="142" t="str">
        <f ca="1">OFFSET('各派案單統計(自動)'!$E9,0,(COLUMN()-COLUMN($D9))*3)</f>
        <v/>
      </c>
      <c r="AB9" s="142" t="str">
        <f ca="1">OFFSET('各派案單統計(自動)'!$E39,0,(COLUMN()-COLUMN($AB9))*3)</f>
        <v/>
      </c>
      <c r="AC9" s="142" t="str">
        <f ca="1">OFFSET('各派案單統計(自動)'!$E39,0,(COLUMN()-COLUMN($AB9))*3)</f>
        <v/>
      </c>
      <c r="AD9" s="142" t="str">
        <f ca="1">OFFSET('各派案單統計(自動)'!$E39,0,(COLUMN()-COLUMN($AB9))*3)</f>
        <v/>
      </c>
      <c r="AE9" s="142" t="str">
        <f ca="1">OFFSET('各派案單統計(自動)'!$E39,0,(COLUMN()-COLUMN($AB9))*3)</f>
        <v/>
      </c>
      <c r="AF9" s="142" t="str">
        <f ca="1">OFFSET('各派案單統計(自動)'!$E39,0,(COLUMN()-COLUMN($AB9))*3)</f>
        <v/>
      </c>
      <c r="AG9" s="142" t="str">
        <f ca="1">OFFSET('各派案單統計(自動)'!$E39,0,(COLUMN()-COLUMN($AB9))*3)</f>
        <v/>
      </c>
      <c r="AH9" s="142" t="str">
        <f ca="1">OFFSET('各派案單統計(自動)'!$E39,0,(COLUMN()-COLUMN($AB9))*3)</f>
        <v/>
      </c>
      <c r="AI9" s="142" t="str">
        <f ca="1">OFFSET('各派案單統計(自動)'!$E39,0,(COLUMN()-COLUMN($AB9))*3)</f>
        <v/>
      </c>
      <c r="AJ9" s="142" t="str">
        <f ca="1">OFFSET('各派案單統計(自動)'!$E39,0,(COLUMN()-COLUMN($AB9))*3)</f>
        <v/>
      </c>
      <c r="AK9" s="142" t="str">
        <f ca="1">OFFSET('各派案單統計(自動)'!$E39,0,(COLUMN()-COLUMN($AB9))*3)</f>
        <v/>
      </c>
      <c r="AM9" s="142" t="str">
        <f ca="1">OFFSET('各派案單統計(自動)'!$E60,0,(COLUMN()-COLUMN($AM9))*3)</f>
        <v/>
      </c>
      <c r="AN9" s="142" t="str">
        <f ca="1">OFFSET('各派案單統計(自動)'!$E60,0,(COLUMN()-COLUMN($AM9))*3)</f>
        <v/>
      </c>
      <c r="AO9" s="142" t="str">
        <f ca="1">OFFSET('各派案單統計(自動)'!$E60,0,(COLUMN()-COLUMN($AM9))*3)</f>
        <v/>
      </c>
      <c r="AP9" s="142" t="str">
        <f ca="1">OFFSET('各派案單統計(自動)'!$E60,0,(COLUMN()-COLUMN($AM9))*3)</f>
        <v/>
      </c>
      <c r="AQ9" s="142" t="str">
        <f ca="1">OFFSET('各派案單統計(自動)'!$E60,0,(COLUMN()-COLUMN($AM9))*3)</f>
        <v/>
      </c>
      <c r="AR9" s="142" t="str">
        <f ca="1">OFFSET('各派案單統計(自動)'!$E60,0,(COLUMN()-COLUMN($AM9))*3)</f>
        <v/>
      </c>
    </row>
    <row r="10" spans="1:44" s="1" customFormat="1" ht="19.7" customHeight="1">
      <c r="A10" s="578"/>
      <c r="B10" s="510"/>
      <c r="C10" s="94" t="s">
        <v>7</v>
      </c>
      <c r="D10" s="142" t="str">
        <f ca="1">OFFSET('各派案單統計(自動)'!$E10,0,(COLUMN()-COLUMN($D10))*3)</f>
        <v/>
      </c>
      <c r="E10" s="142" t="str">
        <f ca="1">OFFSET('各派案單統計(自動)'!$E10,0,(COLUMN()-COLUMN($D10))*3)</f>
        <v/>
      </c>
      <c r="F10" s="142" t="str">
        <f ca="1">OFFSET('各派案單統計(自動)'!$E10,0,(COLUMN()-COLUMN($D10))*3)</f>
        <v/>
      </c>
      <c r="G10" s="142" t="str">
        <f ca="1">OFFSET('各派案單統計(自動)'!$E10,0,(COLUMN()-COLUMN($D10))*3)</f>
        <v/>
      </c>
      <c r="H10" s="142" t="str">
        <f ca="1">OFFSET('各派案單統計(自動)'!$E10,0,(COLUMN()-COLUMN($D10))*3)</f>
        <v/>
      </c>
      <c r="I10" s="142" t="str">
        <f ca="1">OFFSET('各派案單統計(自動)'!$E10,0,(COLUMN()-COLUMN($D10))*3)</f>
        <v/>
      </c>
      <c r="J10" s="142" t="str">
        <f ca="1">OFFSET('各派案單統計(自動)'!$E10,0,(COLUMN()-COLUMN($D10))*3)</f>
        <v/>
      </c>
      <c r="K10" s="142" t="str">
        <f ca="1">OFFSET('各派案單統計(自動)'!$E10,0,(COLUMN()-COLUMN($D10))*3)</f>
        <v/>
      </c>
      <c r="L10" s="142" t="str">
        <f ca="1">OFFSET('各派案單統計(自動)'!$E10,0,(COLUMN()-COLUMN($D10))*3)</f>
        <v/>
      </c>
      <c r="M10" s="142" t="str">
        <f ca="1">OFFSET('各派案單統計(自動)'!$E10,0,(COLUMN()-COLUMN($D10))*3)</f>
        <v/>
      </c>
      <c r="N10" s="142" t="str">
        <f ca="1">OFFSET('各派案單統計(自動)'!$E10,0,(COLUMN()-COLUMN($D10))*3)</f>
        <v/>
      </c>
      <c r="O10" s="142" t="str">
        <f ca="1">OFFSET('各派案單統計(自動)'!$E10,0,(COLUMN()-COLUMN($D10))*3)</f>
        <v/>
      </c>
      <c r="AB10" s="142" t="str">
        <f ca="1">OFFSET('各派案單統計(自動)'!$E40,0,(COLUMN()-COLUMN($AB10))*3)</f>
        <v/>
      </c>
      <c r="AC10" s="142" t="str">
        <f ca="1">OFFSET('各派案單統計(自動)'!$E40,0,(COLUMN()-COLUMN($AB10))*3)</f>
        <v/>
      </c>
      <c r="AD10" s="142" t="str">
        <f ca="1">OFFSET('各派案單統計(自動)'!$E40,0,(COLUMN()-COLUMN($AB10))*3)</f>
        <v/>
      </c>
      <c r="AE10" s="142" t="str">
        <f ca="1">OFFSET('各派案單統計(自動)'!$E40,0,(COLUMN()-COLUMN($AB10))*3)</f>
        <v/>
      </c>
      <c r="AF10" s="142" t="str">
        <f ca="1">OFFSET('各派案單統計(自動)'!$E40,0,(COLUMN()-COLUMN($AB10))*3)</f>
        <v/>
      </c>
      <c r="AG10" s="142" t="str">
        <f ca="1">OFFSET('各派案單統計(自動)'!$E40,0,(COLUMN()-COLUMN($AB10))*3)</f>
        <v/>
      </c>
      <c r="AH10" s="142" t="str">
        <f ca="1">OFFSET('各派案單統計(自動)'!$E40,0,(COLUMN()-COLUMN($AB10))*3)</f>
        <v/>
      </c>
      <c r="AI10" s="142" t="str">
        <f ca="1">OFFSET('各派案單統計(自動)'!$E40,0,(COLUMN()-COLUMN($AB10))*3)</f>
        <v/>
      </c>
      <c r="AJ10" s="142" t="str">
        <f ca="1">OFFSET('各派案單統計(自動)'!$E40,0,(COLUMN()-COLUMN($AB10))*3)</f>
        <v/>
      </c>
      <c r="AK10" s="142" t="str">
        <f ca="1">OFFSET('各派案單統計(自動)'!$E40,0,(COLUMN()-COLUMN($AB10))*3)</f>
        <v/>
      </c>
      <c r="AM10" s="142" t="str">
        <f ca="1">OFFSET('各派案單統計(自動)'!$E61,0,(COLUMN()-COLUMN($AM10))*3)</f>
        <v/>
      </c>
      <c r="AN10" s="142" t="str">
        <f ca="1">OFFSET('各派案單統計(自動)'!$E61,0,(COLUMN()-COLUMN($AM10))*3)</f>
        <v/>
      </c>
      <c r="AO10" s="142" t="str">
        <f ca="1">OFFSET('各派案單統計(自動)'!$E61,0,(COLUMN()-COLUMN($AM10))*3)</f>
        <v/>
      </c>
      <c r="AP10" s="142" t="str">
        <f ca="1">OFFSET('各派案單統計(自動)'!$E61,0,(COLUMN()-COLUMN($AM10))*3)</f>
        <v/>
      </c>
      <c r="AQ10" s="142" t="str">
        <f ca="1">OFFSET('各派案單統計(自動)'!$E61,0,(COLUMN()-COLUMN($AM10))*3)</f>
        <v/>
      </c>
      <c r="AR10" s="142" t="str">
        <f ca="1">OFFSET('各派案單統計(自動)'!$E61,0,(COLUMN()-COLUMN($AM10))*3)</f>
        <v/>
      </c>
    </row>
    <row r="11" spans="1:44" s="1" customFormat="1" ht="19.7" customHeight="1">
      <c r="A11" s="578"/>
      <c r="B11" s="507" t="s">
        <v>9</v>
      </c>
      <c r="C11" s="508"/>
      <c r="D11" s="142" t="str">
        <f ca="1">OFFSET('各派案單統計(自動)'!$E11,0,(COLUMN()-COLUMN($D11))*3)</f>
        <v/>
      </c>
      <c r="E11" s="142" t="str">
        <f ca="1">OFFSET('各派案單統計(自動)'!$E11,0,(COLUMN()-COLUMN($D11))*3)</f>
        <v/>
      </c>
      <c r="F11" s="142" t="str">
        <f ca="1">OFFSET('各派案單統計(自動)'!$E11,0,(COLUMN()-COLUMN($D11))*3)</f>
        <v/>
      </c>
      <c r="G11" s="142" t="str">
        <f ca="1">OFFSET('各派案單統計(自動)'!$E11,0,(COLUMN()-COLUMN($D11))*3)</f>
        <v/>
      </c>
      <c r="H11" s="142" t="str">
        <f ca="1">OFFSET('各派案單統計(自動)'!$E11,0,(COLUMN()-COLUMN($D11))*3)</f>
        <v/>
      </c>
      <c r="I11" s="142" t="str">
        <f ca="1">OFFSET('各派案單統計(自動)'!$E11,0,(COLUMN()-COLUMN($D11))*3)</f>
        <v/>
      </c>
      <c r="J11" s="142" t="str">
        <f ca="1">OFFSET('各派案單統計(自動)'!$E11,0,(COLUMN()-COLUMN($D11))*3)</f>
        <v/>
      </c>
      <c r="K11" s="142" t="str">
        <f ca="1">OFFSET('各派案單統計(自動)'!$E11,0,(COLUMN()-COLUMN($D11))*3)</f>
        <v/>
      </c>
      <c r="L11" s="142" t="str">
        <f ca="1">OFFSET('各派案單統計(自動)'!$E11,0,(COLUMN()-COLUMN($D11))*3)</f>
        <v/>
      </c>
      <c r="M11" s="142" t="str">
        <f ca="1">OFFSET('各派案單統計(自動)'!$E11,0,(COLUMN()-COLUMN($D11))*3)</f>
        <v/>
      </c>
      <c r="N11" s="142" t="str">
        <f ca="1">OFFSET('各派案單統計(自動)'!$E11,0,(COLUMN()-COLUMN($D11))*3)</f>
        <v/>
      </c>
      <c r="O11" s="142" t="str">
        <f ca="1">OFFSET('各派案單統計(自動)'!$E11,0,(COLUMN()-COLUMN($D11))*3)</f>
        <v/>
      </c>
      <c r="AB11" s="142" t="str">
        <f ca="1">OFFSET('各派案單統計(自動)'!$E41,0,(COLUMN()-COLUMN($AB11))*3)</f>
        <v/>
      </c>
      <c r="AC11" s="142" t="str">
        <f ca="1">OFFSET('各派案單統計(自動)'!$E41,0,(COLUMN()-COLUMN($AB11))*3)</f>
        <v/>
      </c>
      <c r="AD11" s="142" t="str">
        <f ca="1">OFFSET('各派案單統計(自動)'!$E41,0,(COLUMN()-COLUMN($AB11))*3)</f>
        <v/>
      </c>
      <c r="AE11" s="142" t="str">
        <f ca="1">OFFSET('各派案單統計(自動)'!$E41,0,(COLUMN()-COLUMN($AB11))*3)</f>
        <v/>
      </c>
      <c r="AF11" s="142" t="str">
        <f ca="1">OFFSET('各派案單統計(自動)'!$E41,0,(COLUMN()-COLUMN($AB11))*3)</f>
        <v/>
      </c>
      <c r="AG11" s="142" t="str">
        <f ca="1">OFFSET('各派案單統計(自動)'!$E41,0,(COLUMN()-COLUMN($AB11))*3)</f>
        <v/>
      </c>
      <c r="AH11" s="142" t="str">
        <f ca="1">OFFSET('各派案單統計(自動)'!$E41,0,(COLUMN()-COLUMN($AB11))*3)</f>
        <v/>
      </c>
      <c r="AI11" s="142" t="str">
        <f ca="1">OFFSET('各派案單統計(自動)'!$E41,0,(COLUMN()-COLUMN($AB11))*3)</f>
        <v/>
      </c>
      <c r="AJ11" s="142" t="str">
        <f ca="1">OFFSET('各派案單統計(自動)'!$E41,0,(COLUMN()-COLUMN($AB11))*3)</f>
        <v/>
      </c>
      <c r="AK11" s="142" t="str">
        <f ca="1">OFFSET('各派案單統計(自動)'!$E41,0,(COLUMN()-COLUMN($AB11))*3)</f>
        <v/>
      </c>
      <c r="AM11" s="142" t="str">
        <f ca="1">OFFSET('各派案單統計(自動)'!$E62,0,(COLUMN()-COLUMN($AM11))*3)</f>
        <v/>
      </c>
      <c r="AN11" s="142" t="str">
        <f ca="1">OFFSET('各派案單統計(自動)'!$E62,0,(COLUMN()-COLUMN($AM11))*3)</f>
        <v/>
      </c>
      <c r="AO11" s="142" t="str">
        <f ca="1">OFFSET('各派案單統計(自動)'!$E62,0,(COLUMN()-COLUMN($AM11))*3)</f>
        <v/>
      </c>
      <c r="AP11" s="142" t="str">
        <f ca="1">OFFSET('各派案單統計(自動)'!$E62,0,(COLUMN()-COLUMN($AM11))*3)</f>
        <v/>
      </c>
      <c r="AQ11" s="142" t="str">
        <f ca="1">OFFSET('各派案單統計(自動)'!$E62,0,(COLUMN()-COLUMN($AM11))*3)</f>
        <v/>
      </c>
      <c r="AR11" s="142" t="str">
        <f ca="1">OFFSET('各派案單統計(自動)'!$E62,0,(COLUMN()-COLUMN($AM11))*3)</f>
        <v/>
      </c>
    </row>
    <row r="12" spans="1:44" s="1" customFormat="1" ht="19.7" customHeight="1">
      <c r="A12" s="578"/>
      <c r="B12" s="507" t="s">
        <v>10</v>
      </c>
      <c r="C12" s="508"/>
      <c r="D12" s="142" t="str">
        <f ca="1">OFFSET('各派案單統計(自動)'!$E12,0,(COLUMN()-COLUMN($D12))*3)</f>
        <v/>
      </c>
      <c r="E12" s="142" t="str">
        <f ca="1">OFFSET('各派案單統計(自動)'!$E12,0,(COLUMN()-COLUMN($D12))*3)</f>
        <v/>
      </c>
      <c r="F12" s="142" t="str">
        <f ca="1">OFFSET('各派案單統計(自動)'!$E12,0,(COLUMN()-COLUMN($D12))*3)</f>
        <v/>
      </c>
      <c r="G12" s="142" t="str">
        <f ca="1">OFFSET('各派案單統計(自動)'!$E12,0,(COLUMN()-COLUMN($D12))*3)</f>
        <v/>
      </c>
      <c r="H12" s="142" t="str">
        <f ca="1">OFFSET('各派案單統計(自動)'!$E12,0,(COLUMN()-COLUMN($D12))*3)</f>
        <v/>
      </c>
      <c r="I12" s="142" t="str">
        <f ca="1">OFFSET('各派案單統計(自動)'!$E12,0,(COLUMN()-COLUMN($D12))*3)</f>
        <v/>
      </c>
      <c r="J12" s="142" t="str">
        <f ca="1">OFFSET('各派案單統計(自動)'!$E12,0,(COLUMN()-COLUMN($D12))*3)</f>
        <v/>
      </c>
      <c r="K12" s="142" t="str">
        <f ca="1">OFFSET('各派案單統計(自動)'!$E12,0,(COLUMN()-COLUMN($D12))*3)</f>
        <v/>
      </c>
      <c r="L12" s="142" t="str">
        <f ca="1">OFFSET('各派案單統計(自動)'!$E12,0,(COLUMN()-COLUMN($D12))*3)</f>
        <v/>
      </c>
      <c r="M12" s="142" t="str">
        <f ca="1">OFFSET('各派案單統計(自動)'!$E12,0,(COLUMN()-COLUMN($D12))*3)</f>
        <v/>
      </c>
      <c r="N12" s="142" t="str">
        <f ca="1">OFFSET('各派案單統計(自動)'!$E12,0,(COLUMN()-COLUMN($D12))*3)</f>
        <v/>
      </c>
      <c r="O12" s="142" t="str">
        <f ca="1">OFFSET('各派案單統計(自動)'!$E12,0,(COLUMN()-COLUMN($D12))*3)</f>
        <v/>
      </c>
      <c r="AB12" s="142" t="str">
        <f ca="1">OFFSET('各派案單統計(自動)'!$E42,0,(COLUMN()-COLUMN($AB12))*3)</f>
        <v/>
      </c>
      <c r="AC12" s="142" t="str">
        <f ca="1">OFFSET('各派案單統計(自動)'!$E42,0,(COLUMN()-COLUMN($AB12))*3)</f>
        <v/>
      </c>
      <c r="AD12" s="142" t="str">
        <f ca="1">OFFSET('各派案單統計(自動)'!$E42,0,(COLUMN()-COLUMN($AB12))*3)</f>
        <v/>
      </c>
      <c r="AE12" s="142" t="str">
        <f ca="1">OFFSET('各派案單統計(自動)'!$E42,0,(COLUMN()-COLUMN($AB12))*3)</f>
        <v/>
      </c>
      <c r="AF12" s="142" t="str">
        <f ca="1">OFFSET('各派案單統計(自動)'!$E42,0,(COLUMN()-COLUMN($AB12))*3)</f>
        <v/>
      </c>
      <c r="AG12" s="142" t="str">
        <f ca="1">OFFSET('各派案單統計(自動)'!$E42,0,(COLUMN()-COLUMN($AB12))*3)</f>
        <v/>
      </c>
      <c r="AH12" s="142" t="str">
        <f ca="1">OFFSET('各派案單統計(自動)'!$E42,0,(COLUMN()-COLUMN($AB12))*3)</f>
        <v/>
      </c>
      <c r="AI12" s="142" t="str">
        <f ca="1">OFFSET('各派案單統計(自動)'!$E42,0,(COLUMN()-COLUMN($AB12))*3)</f>
        <v/>
      </c>
      <c r="AJ12" s="142" t="str">
        <f ca="1">OFFSET('各派案單統計(自動)'!$E42,0,(COLUMN()-COLUMN($AB12))*3)</f>
        <v/>
      </c>
      <c r="AK12" s="142" t="str">
        <f ca="1">OFFSET('各派案單統計(自動)'!$E42,0,(COLUMN()-COLUMN($AB12))*3)</f>
        <v/>
      </c>
      <c r="AM12" s="142" t="str">
        <f ca="1">OFFSET('各派案單統計(自動)'!$E63,0,(COLUMN()-COLUMN($AM12))*3)</f>
        <v/>
      </c>
      <c r="AN12" s="142" t="str">
        <f ca="1">OFFSET('各派案單統計(自動)'!$E63,0,(COLUMN()-COLUMN($AM12))*3)</f>
        <v/>
      </c>
      <c r="AO12" s="142" t="str">
        <f ca="1">OFFSET('各派案單統計(自動)'!$E63,0,(COLUMN()-COLUMN($AM12))*3)</f>
        <v/>
      </c>
      <c r="AP12" s="142" t="str">
        <f ca="1">OFFSET('各派案單統計(自動)'!$E63,0,(COLUMN()-COLUMN($AM12))*3)</f>
        <v/>
      </c>
      <c r="AQ12" s="142" t="str">
        <f ca="1">OFFSET('各派案單統計(自動)'!$E63,0,(COLUMN()-COLUMN($AM12))*3)</f>
        <v/>
      </c>
      <c r="AR12" s="142" t="str">
        <f ca="1">OFFSET('各派案單統計(自動)'!$E63,0,(COLUMN()-COLUMN($AM12))*3)</f>
        <v/>
      </c>
    </row>
    <row r="13" spans="1:44" s="1" customFormat="1" ht="19.7" customHeight="1">
      <c r="A13" s="578"/>
      <c r="B13" s="507" t="s">
        <v>11</v>
      </c>
      <c r="C13" s="508"/>
      <c r="D13" s="142" t="str">
        <f ca="1">OFFSET('各派案單統計(自動)'!$E13,0,(COLUMN()-COLUMN($D13))*3)</f>
        <v/>
      </c>
      <c r="E13" s="142" t="str">
        <f ca="1">OFFSET('各派案單統計(自動)'!$E13,0,(COLUMN()-COLUMN($D13))*3)</f>
        <v/>
      </c>
      <c r="F13" s="142" t="str">
        <f ca="1">OFFSET('各派案單統計(自動)'!$E13,0,(COLUMN()-COLUMN($D13))*3)</f>
        <v/>
      </c>
      <c r="G13" s="142" t="str">
        <f ca="1">OFFSET('各派案單統計(自動)'!$E13,0,(COLUMN()-COLUMN($D13))*3)</f>
        <v/>
      </c>
      <c r="H13" s="142" t="str">
        <f ca="1">OFFSET('各派案單統計(自動)'!$E13,0,(COLUMN()-COLUMN($D13))*3)</f>
        <v/>
      </c>
      <c r="I13" s="142" t="str">
        <f ca="1">OFFSET('各派案單統計(自動)'!$E13,0,(COLUMN()-COLUMN($D13))*3)</f>
        <v/>
      </c>
      <c r="J13" s="142" t="str">
        <f ca="1">OFFSET('各派案單統計(自動)'!$E13,0,(COLUMN()-COLUMN($D13))*3)</f>
        <v/>
      </c>
      <c r="K13" s="142" t="str">
        <f ca="1">OFFSET('各派案單統計(自動)'!$E13,0,(COLUMN()-COLUMN($D13))*3)</f>
        <v/>
      </c>
      <c r="L13" s="142" t="str">
        <f ca="1">OFFSET('各派案單統計(自動)'!$E13,0,(COLUMN()-COLUMN($D13))*3)</f>
        <v/>
      </c>
      <c r="M13" s="142" t="str">
        <f ca="1">OFFSET('各派案單統計(自動)'!$E13,0,(COLUMN()-COLUMN($D13))*3)</f>
        <v/>
      </c>
      <c r="N13" s="142" t="str">
        <f ca="1">OFFSET('各派案單統計(自動)'!$E13,0,(COLUMN()-COLUMN($D13))*3)</f>
        <v/>
      </c>
      <c r="O13" s="142" t="str">
        <f ca="1">OFFSET('各派案單統計(自動)'!$E13,0,(COLUMN()-COLUMN($D13))*3)</f>
        <v/>
      </c>
      <c r="AB13" s="142" t="str">
        <f ca="1">OFFSET('各派案單統計(自動)'!$E43,0,(COLUMN()-COLUMN($AB13))*3)</f>
        <v/>
      </c>
      <c r="AC13" s="142" t="str">
        <f ca="1">OFFSET('各派案單統計(自動)'!$E43,0,(COLUMN()-COLUMN($AB13))*3)</f>
        <v/>
      </c>
      <c r="AD13" s="142" t="str">
        <f ca="1">OFFSET('各派案單統計(自動)'!$E43,0,(COLUMN()-COLUMN($AB13))*3)</f>
        <v/>
      </c>
      <c r="AE13" s="142" t="str">
        <f ca="1">OFFSET('各派案單統計(自動)'!$E43,0,(COLUMN()-COLUMN($AB13))*3)</f>
        <v/>
      </c>
      <c r="AF13" s="142" t="str">
        <f ca="1">OFFSET('各派案單統計(自動)'!$E43,0,(COLUMN()-COLUMN($AB13))*3)</f>
        <v/>
      </c>
      <c r="AG13" s="142" t="str">
        <f ca="1">OFFSET('各派案單統計(自動)'!$E43,0,(COLUMN()-COLUMN($AB13))*3)</f>
        <v/>
      </c>
      <c r="AH13" s="142" t="str">
        <f ca="1">OFFSET('各派案單統計(自動)'!$E43,0,(COLUMN()-COLUMN($AB13))*3)</f>
        <v/>
      </c>
      <c r="AI13" s="142" t="str">
        <f ca="1">OFFSET('各派案單統計(自動)'!$E43,0,(COLUMN()-COLUMN($AB13))*3)</f>
        <v/>
      </c>
      <c r="AJ13" s="142" t="str">
        <f ca="1">OFFSET('各派案單統計(自動)'!$E43,0,(COLUMN()-COLUMN($AB13))*3)</f>
        <v/>
      </c>
      <c r="AK13" s="142" t="str">
        <f ca="1">OFFSET('各派案單統計(自動)'!$E43,0,(COLUMN()-COLUMN($AB13))*3)</f>
        <v/>
      </c>
      <c r="AM13" s="142" t="str">
        <f ca="1">OFFSET('各派案單統計(自動)'!$E64,0,(COLUMN()-COLUMN($AM13))*3)</f>
        <v/>
      </c>
      <c r="AN13" s="142" t="str">
        <f ca="1">OFFSET('各派案單統計(自動)'!$E64,0,(COLUMN()-COLUMN($AM13))*3)</f>
        <v/>
      </c>
      <c r="AO13" s="142" t="str">
        <f ca="1">OFFSET('各派案單統計(自動)'!$E64,0,(COLUMN()-COLUMN($AM13))*3)</f>
        <v/>
      </c>
      <c r="AP13" s="142" t="str">
        <f ca="1">OFFSET('各派案單統計(自動)'!$E64,0,(COLUMN()-COLUMN($AM13))*3)</f>
        <v/>
      </c>
      <c r="AQ13" s="142" t="str">
        <f ca="1">OFFSET('各派案單統計(自動)'!$E64,0,(COLUMN()-COLUMN($AM13))*3)</f>
        <v/>
      </c>
      <c r="AR13" s="142" t="str">
        <f ca="1">OFFSET('各派案單統計(自動)'!$E64,0,(COLUMN()-COLUMN($AM13))*3)</f>
        <v/>
      </c>
    </row>
    <row r="14" spans="1:44" s="1" customFormat="1" ht="19.7" customHeight="1">
      <c r="A14" s="578"/>
      <c r="B14" s="507" t="s">
        <v>58</v>
      </c>
      <c r="C14" s="508"/>
      <c r="D14" s="142" t="str">
        <f ca="1">OFFSET('各派案單統計(自動)'!$E14,0,(COLUMN()-COLUMN($D14))*3)</f>
        <v/>
      </c>
      <c r="E14" s="142" t="str">
        <f ca="1">OFFSET('各派案單統計(自動)'!$E14,0,(COLUMN()-COLUMN($D14))*3)</f>
        <v/>
      </c>
      <c r="F14" s="142" t="str">
        <f ca="1">OFFSET('各派案單統計(自動)'!$E14,0,(COLUMN()-COLUMN($D14))*3)</f>
        <v/>
      </c>
      <c r="G14" s="142" t="str">
        <f ca="1">OFFSET('各派案單統計(自動)'!$E14,0,(COLUMN()-COLUMN($D14))*3)</f>
        <v/>
      </c>
      <c r="H14" s="142" t="str">
        <f ca="1">OFFSET('各派案單統計(自動)'!$E14,0,(COLUMN()-COLUMN($D14))*3)</f>
        <v/>
      </c>
      <c r="I14" s="142" t="str">
        <f ca="1">OFFSET('各派案單統計(自動)'!$E14,0,(COLUMN()-COLUMN($D14))*3)</f>
        <v/>
      </c>
      <c r="J14" s="142" t="str">
        <f ca="1">OFFSET('各派案單統計(自動)'!$E14,0,(COLUMN()-COLUMN($D14))*3)</f>
        <v/>
      </c>
      <c r="K14" s="142" t="str">
        <f ca="1">OFFSET('各派案單統計(自動)'!$E14,0,(COLUMN()-COLUMN($D14))*3)</f>
        <v/>
      </c>
      <c r="L14" s="142" t="str">
        <f ca="1">OFFSET('各派案單統計(自動)'!$E14,0,(COLUMN()-COLUMN($D14))*3)</f>
        <v/>
      </c>
      <c r="M14" s="142" t="str">
        <f ca="1">OFFSET('各派案單統計(自動)'!$E14,0,(COLUMN()-COLUMN($D14))*3)</f>
        <v/>
      </c>
      <c r="N14" s="142" t="str">
        <f ca="1">OFFSET('各派案單統計(自動)'!$E14,0,(COLUMN()-COLUMN($D14))*3)</f>
        <v/>
      </c>
      <c r="O14" s="142" t="str">
        <f ca="1">OFFSET('各派案單統計(自動)'!$E14,0,(COLUMN()-COLUMN($D14))*3)</f>
        <v/>
      </c>
      <c r="AB14" s="142" t="str">
        <f ca="1">OFFSET('各派案單統計(自動)'!$E44,0,(COLUMN()-COLUMN($AB14))*3)</f>
        <v/>
      </c>
      <c r="AC14" s="142" t="str">
        <f ca="1">OFFSET('各派案單統計(自動)'!$E44,0,(COLUMN()-COLUMN($AB14))*3)</f>
        <v/>
      </c>
      <c r="AD14" s="142" t="str">
        <f ca="1">OFFSET('各派案單統計(自動)'!$E44,0,(COLUMN()-COLUMN($AB14))*3)</f>
        <v/>
      </c>
      <c r="AE14" s="142" t="str">
        <f ca="1">OFFSET('各派案單統計(自動)'!$E44,0,(COLUMN()-COLUMN($AB14))*3)</f>
        <v/>
      </c>
      <c r="AF14" s="142" t="str">
        <f ca="1">OFFSET('各派案單統計(自動)'!$E44,0,(COLUMN()-COLUMN($AB14))*3)</f>
        <v/>
      </c>
      <c r="AG14" s="142" t="str">
        <f ca="1">OFFSET('各派案單統計(自動)'!$E44,0,(COLUMN()-COLUMN($AB14))*3)</f>
        <v/>
      </c>
      <c r="AH14" s="142" t="str">
        <f ca="1">OFFSET('各派案單統計(自動)'!$E44,0,(COLUMN()-COLUMN($AB14))*3)</f>
        <v/>
      </c>
      <c r="AI14" s="142" t="str">
        <f ca="1">OFFSET('各派案單統計(自動)'!$E44,0,(COLUMN()-COLUMN($AB14))*3)</f>
        <v/>
      </c>
      <c r="AJ14" s="142" t="str">
        <f ca="1">OFFSET('各派案單統計(自動)'!$E44,0,(COLUMN()-COLUMN($AB14))*3)</f>
        <v/>
      </c>
      <c r="AK14" s="142" t="str">
        <f ca="1">OFFSET('各派案單統計(自動)'!$E44,0,(COLUMN()-COLUMN($AB14))*3)</f>
        <v/>
      </c>
      <c r="AM14" s="142" t="str">
        <f ca="1">OFFSET('各派案單統計(自動)'!$E65,0,(COLUMN()-COLUMN($AM14))*3)</f>
        <v/>
      </c>
      <c r="AN14" s="142" t="str">
        <f ca="1">OFFSET('各派案單統計(自動)'!$E65,0,(COLUMN()-COLUMN($AM14))*3)</f>
        <v/>
      </c>
      <c r="AO14" s="142" t="str">
        <f ca="1">OFFSET('各派案單統計(自動)'!$E65,0,(COLUMN()-COLUMN($AM14))*3)</f>
        <v/>
      </c>
      <c r="AP14" s="142" t="str">
        <f ca="1">OFFSET('各派案單統計(自動)'!$E65,0,(COLUMN()-COLUMN($AM14))*3)</f>
        <v/>
      </c>
      <c r="AQ14" s="142" t="str">
        <f ca="1">OFFSET('各派案單統計(自動)'!$E65,0,(COLUMN()-COLUMN($AM14))*3)</f>
        <v/>
      </c>
      <c r="AR14" s="142" t="str">
        <f ca="1">OFFSET('各派案單統計(自動)'!$E65,0,(COLUMN()-COLUMN($AM14))*3)</f>
        <v/>
      </c>
    </row>
    <row r="15" spans="1:44" s="1" customFormat="1" ht="19.7" customHeight="1">
      <c r="A15" s="578"/>
      <c r="B15" s="507" t="s">
        <v>13</v>
      </c>
      <c r="C15" s="508"/>
      <c r="D15" s="142" t="str">
        <f ca="1">OFFSET('各派案單統計(自動)'!$E15,0,(COLUMN()-COLUMN($D15))*3)</f>
        <v/>
      </c>
      <c r="E15" s="142" t="str">
        <f ca="1">OFFSET('各派案單統計(自動)'!$E15,0,(COLUMN()-COLUMN($D15))*3)</f>
        <v/>
      </c>
      <c r="F15" s="142" t="str">
        <f ca="1">OFFSET('各派案單統計(自動)'!$E15,0,(COLUMN()-COLUMN($D15))*3)</f>
        <v/>
      </c>
      <c r="G15" s="142" t="str">
        <f ca="1">OFFSET('各派案單統計(自動)'!$E15,0,(COLUMN()-COLUMN($D15))*3)</f>
        <v/>
      </c>
      <c r="H15" s="142" t="str">
        <f ca="1">OFFSET('各派案單統計(自動)'!$E15,0,(COLUMN()-COLUMN($D15))*3)</f>
        <v/>
      </c>
      <c r="I15" s="142" t="str">
        <f ca="1">OFFSET('各派案單統計(自動)'!$E15,0,(COLUMN()-COLUMN($D15))*3)</f>
        <v/>
      </c>
      <c r="J15" s="142" t="str">
        <f ca="1">OFFSET('各派案單統計(自動)'!$E15,0,(COLUMN()-COLUMN($D15))*3)</f>
        <v/>
      </c>
      <c r="K15" s="142" t="str">
        <f ca="1">OFFSET('各派案單統計(自動)'!$E15,0,(COLUMN()-COLUMN($D15))*3)</f>
        <v/>
      </c>
      <c r="L15" s="142" t="str">
        <f ca="1">OFFSET('各派案單統計(自動)'!$E15,0,(COLUMN()-COLUMN($D15))*3)</f>
        <v/>
      </c>
      <c r="M15" s="142" t="str">
        <f ca="1">OFFSET('各派案單統計(自動)'!$E15,0,(COLUMN()-COLUMN($D15))*3)</f>
        <v/>
      </c>
      <c r="N15" s="142" t="str">
        <f ca="1">OFFSET('各派案單統計(自動)'!$E15,0,(COLUMN()-COLUMN($D15))*3)</f>
        <v/>
      </c>
      <c r="O15" s="142" t="str">
        <f ca="1">OFFSET('各派案單統計(自動)'!$E15,0,(COLUMN()-COLUMN($D15))*3)</f>
        <v/>
      </c>
      <c r="AB15" s="142" t="str">
        <f ca="1">OFFSET('各派案單統計(自動)'!$E45,0,(COLUMN()-COLUMN($AB15))*3)</f>
        <v/>
      </c>
      <c r="AC15" s="142" t="str">
        <f ca="1">OFFSET('各派案單統計(自動)'!$E45,0,(COLUMN()-COLUMN($AB15))*3)</f>
        <v/>
      </c>
      <c r="AD15" s="142" t="str">
        <f ca="1">OFFSET('各派案單統計(自動)'!$E45,0,(COLUMN()-COLUMN($AB15))*3)</f>
        <v/>
      </c>
      <c r="AE15" s="142" t="str">
        <f ca="1">OFFSET('各派案單統計(自動)'!$E45,0,(COLUMN()-COLUMN($AB15))*3)</f>
        <v/>
      </c>
      <c r="AF15" s="142" t="str">
        <f ca="1">OFFSET('各派案單統計(自動)'!$E45,0,(COLUMN()-COLUMN($AB15))*3)</f>
        <v/>
      </c>
      <c r="AG15" s="142" t="str">
        <f ca="1">OFFSET('各派案單統計(自動)'!$E45,0,(COLUMN()-COLUMN($AB15))*3)</f>
        <v/>
      </c>
      <c r="AH15" s="142" t="str">
        <f ca="1">OFFSET('各派案單統計(自動)'!$E45,0,(COLUMN()-COLUMN($AB15))*3)</f>
        <v/>
      </c>
      <c r="AI15" s="142" t="str">
        <f ca="1">OFFSET('各派案單統計(自動)'!$E45,0,(COLUMN()-COLUMN($AB15))*3)</f>
        <v/>
      </c>
      <c r="AJ15" s="142" t="str">
        <f ca="1">OFFSET('各派案單統計(自動)'!$E45,0,(COLUMN()-COLUMN($AB15))*3)</f>
        <v/>
      </c>
      <c r="AK15" s="142" t="str">
        <f ca="1">OFFSET('各派案單統計(自動)'!$E45,0,(COLUMN()-COLUMN($AB15))*3)</f>
        <v/>
      </c>
      <c r="AM15" s="142" t="str">
        <f ca="1">OFFSET('各派案單統計(自動)'!$E66,0,(COLUMN()-COLUMN($AM15))*3)</f>
        <v/>
      </c>
      <c r="AN15" s="142" t="str">
        <f ca="1">OFFSET('各派案單統計(自動)'!$E66,0,(COLUMN()-COLUMN($AM15))*3)</f>
        <v/>
      </c>
      <c r="AO15" s="142" t="str">
        <f ca="1">OFFSET('各派案單統計(自動)'!$E66,0,(COLUMN()-COLUMN($AM15))*3)</f>
        <v/>
      </c>
      <c r="AP15" s="142" t="str">
        <f ca="1">OFFSET('各派案單統計(自動)'!$E66,0,(COLUMN()-COLUMN($AM15))*3)</f>
        <v/>
      </c>
      <c r="AQ15" s="142" t="str">
        <f ca="1">OFFSET('各派案單統計(自動)'!$E66,0,(COLUMN()-COLUMN($AM15))*3)</f>
        <v/>
      </c>
      <c r="AR15" s="142" t="str">
        <f ca="1">OFFSET('各派案單統計(自動)'!$E66,0,(COLUMN()-COLUMN($AM15))*3)</f>
        <v/>
      </c>
    </row>
    <row r="16" spans="1:44" s="1" customFormat="1" ht="19.7" customHeight="1">
      <c r="A16" s="579"/>
      <c r="B16" s="507" t="s">
        <v>63</v>
      </c>
      <c r="C16" s="508"/>
      <c r="D16" s="142" t="str">
        <f ca="1">OFFSET('各派案單統計(自動)'!$E16,0,(COLUMN()-COLUMN($D16))*3)</f>
        <v/>
      </c>
      <c r="E16" s="142" t="str">
        <f ca="1">OFFSET('各派案單統計(自動)'!$E16,0,(COLUMN()-COLUMN($D16))*3)</f>
        <v/>
      </c>
      <c r="F16" s="142" t="str">
        <f ca="1">OFFSET('各派案單統計(自動)'!$E16,0,(COLUMN()-COLUMN($D16))*3)</f>
        <v/>
      </c>
      <c r="G16" s="142" t="str">
        <f ca="1">OFFSET('各派案單統計(自動)'!$E16,0,(COLUMN()-COLUMN($D16))*3)</f>
        <v/>
      </c>
      <c r="H16" s="142" t="str">
        <f ca="1">OFFSET('各派案單統計(自動)'!$E16,0,(COLUMN()-COLUMN($D16))*3)</f>
        <v/>
      </c>
      <c r="I16" s="142" t="str">
        <f ca="1">OFFSET('各派案單統計(自動)'!$E16,0,(COLUMN()-COLUMN($D16))*3)</f>
        <v/>
      </c>
      <c r="J16" s="142" t="str">
        <f ca="1">OFFSET('各派案單統計(自動)'!$E16,0,(COLUMN()-COLUMN($D16))*3)</f>
        <v/>
      </c>
      <c r="K16" s="142" t="str">
        <f ca="1">OFFSET('各派案單統計(自動)'!$E16,0,(COLUMN()-COLUMN($D16))*3)</f>
        <v/>
      </c>
      <c r="L16" s="142" t="str">
        <f ca="1">OFFSET('各派案單統計(自動)'!$E16,0,(COLUMN()-COLUMN($D16))*3)</f>
        <v/>
      </c>
      <c r="M16" s="142" t="str">
        <f ca="1">OFFSET('各派案單統計(自動)'!$E16,0,(COLUMN()-COLUMN($D16))*3)</f>
        <v/>
      </c>
      <c r="N16" s="142" t="str">
        <f ca="1">OFFSET('各派案單統計(自動)'!$E16,0,(COLUMN()-COLUMN($D16))*3)</f>
        <v/>
      </c>
      <c r="O16" s="142" t="str">
        <f ca="1">OFFSET('各派案單統計(自動)'!$E16,0,(COLUMN()-COLUMN($D16))*3)</f>
        <v/>
      </c>
      <c r="AB16" s="142" t="str">
        <f ca="1">OFFSET('各派案單統計(自動)'!$E46,0,(COLUMN()-COLUMN($AB16))*3)</f>
        <v/>
      </c>
      <c r="AC16" s="142" t="str">
        <f ca="1">OFFSET('各派案單統計(自動)'!$E46,0,(COLUMN()-COLUMN($AB16))*3)</f>
        <v/>
      </c>
      <c r="AD16" s="142" t="str">
        <f ca="1">OFFSET('各派案單統計(自動)'!$E46,0,(COLUMN()-COLUMN($AB16))*3)</f>
        <v/>
      </c>
      <c r="AE16" s="142" t="str">
        <f ca="1">OFFSET('各派案單統計(自動)'!$E46,0,(COLUMN()-COLUMN($AB16))*3)</f>
        <v/>
      </c>
      <c r="AF16" s="142" t="str">
        <f ca="1">OFFSET('各派案單統計(自動)'!$E46,0,(COLUMN()-COLUMN($AB16))*3)</f>
        <v/>
      </c>
      <c r="AG16" s="142" t="str">
        <f ca="1">OFFSET('各派案單統計(自動)'!$E46,0,(COLUMN()-COLUMN($AB16))*3)</f>
        <v/>
      </c>
      <c r="AH16" s="142" t="str">
        <f ca="1">OFFSET('各派案單統計(自動)'!$E46,0,(COLUMN()-COLUMN($AB16))*3)</f>
        <v/>
      </c>
      <c r="AI16" s="142" t="str">
        <f ca="1">OFFSET('各派案單統計(自動)'!$E46,0,(COLUMN()-COLUMN($AB16))*3)</f>
        <v/>
      </c>
      <c r="AJ16" s="142" t="str">
        <f ca="1">OFFSET('各派案單統計(自動)'!$E46,0,(COLUMN()-COLUMN($AB16))*3)</f>
        <v/>
      </c>
      <c r="AK16" s="142" t="str">
        <f ca="1">OFFSET('各派案單統計(自動)'!$E46,0,(COLUMN()-COLUMN($AB16))*3)</f>
        <v/>
      </c>
      <c r="AM16" s="142" t="str">
        <f ca="1">OFFSET('各派案單統計(自動)'!$E67,0,(COLUMN()-COLUMN($AM16))*3)</f>
        <v/>
      </c>
      <c r="AN16" s="142" t="str">
        <f ca="1">OFFSET('各派案單統計(自動)'!$E67,0,(COLUMN()-COLUMN($AM16))*3)</f>
        <v/>
      </c>
      <c r="AO16" s="142" t="str">
        <f ca="1">OFFSET('各派案單統計(自動)'!$E67,0,(COLUMN()-COLUMN($AM16))*3)</f>
        <v/>
      </c>
      <c r="AP16" s="142" t="str">
        <f ca="1">OFFSET('各派案單統計(自動)'!$E67,0,(COLUMN()-COLUMN($AM16))*3)</f>
        <v/>
      </c>
      <c r="AQ16" s="142" t="str">
        <f ca="1">OFFSET('各派案單統計(自動)'!$E67,0,(COLUMN()-COLUMN($AM16))*3)</f>
        <v/>
      </c>
      <c r="AR16" s="142" t="str">
        <f ca="1">OFFSET('各派案單統計(自動)'!$E67,0,(COLUMN()-COLUMN($AM16))*3)</f>
        <v/>
      </c>
    </row>
    <row r="17" spans="1:44" s="1" customFormat="1" ht="19.7" customHeight="1">
      <c r="A17" s="487" t="s">
        <v>147</v>
      </c>
      <c r="B17" s="562"/>
      <c r="C17" s="562"/>
      <c r="D17" s="142" t="str">
        <f ca="1">OFFSET('各派案單統計(自動)'!$E17,0,(COLUMN()-COLUMN($D17))*3)</f>
        <v/>
      </c>
      <c r="E17" s="142" t="str">
        <f ca="1">OFFSET('各派案單統計(自動)'!$E17,0,(COLUMN()-COLUMN($D17))*3)</f>
        <v/>
      </c>
      <c r="F17" s="142" t="str">
        <f ca="1">OFFSET('各派案單統計(自動)'!$E17,0,(COLUMN()-COLUMN($D17))*3)</f>
        <v/>
      </c>
      <c r="G17" s="142" t="str">
        <f ca="1">OFFSET('各派案單統計(自動)'!$E17,0,(COLUMN()-COLUMN($D17))*3)</f>
        <v/>
      </c>
      <c r="H17" s="142" t="str">
        <f ca="1">OFFSET('各派案單統計(自動)'!$E17,0,(COLUMN()-COLUMN($D17))*3)</f>
        <v/>
      </c>
      <c r="I17" s="142" t="str">
        <f ca="1">OFFSET('各派案單統計(自動)'!$E17,0,(COLUMN()-COLUMN($D17))*3)</f>
        <v/>
      </c>
      <c r="J17" s="142" t="str">
        <f ca="1">OFFSET('各派案單統計(自動)'!$E17,0,(COLUMN()-COLUMN($D17))*3)</f>
        <v/>
      </c>
      <c r="K17" s="142" t="str">
        <f ca="1">OFFSET('各派案單統計(自動)'!$E17,0,(COLUMN()-COLUMN($D17))*3)</f>
        <v/>
      </c>
      <c r="L17" s="142" t="str">
        <f ca="1">OFFSET('各派案單統計(自動)'!$E17,0,(COLUMN()-COLUMN($D17))*3)</f>
        <v/>
      </c>
      <c r="M17" s="142" t="str">
        <f ca="1">OFFSET('各派案單統計(自動)'!$E17,0,(COLUMN()-COLUMN($D17))*3)</f>
        <v/>
      </c>
      <c r="N17" s="142" t="str">
        <f ca="1">OFFSET('各派案單統計(自動)'!$E17,0,(COLUMN()-COLUMN($D17))*3)</f>
        <v/>
      </c>
      <c r="O17" s="142" t="str">
        <f ca="1">OFFSET('各派案單統計(自動)'!$E17,0,(COLUMN()-COLUMN($D17))*3)</f>
        <v/>
      </c>
      <c r="Q17" s="142" t="str">
        <f ca="1">OFFSET('各派案單統計(自動)'!$E26,0,(COLUMN()-COLUMN($Q17))*3)</f>
        <v/>
      </c>
      <c r="R17" s="142" t="str">
        <f ca="1">OFFSET('各派案單統計(自動)'!$E26,0,(COLUMN()-COLUMN($Q17))*3)</f>
        <v/>
      </c>
      <c r="S17" s="142" t="str">
        <f ca="1">OFFSET('各派案單統計(自動)'!$E26,0,(COLUMN()-COLUMN($Q17))*3)</f>
        <v/>
      </c>
      <c r="T17" s="142" t="str">
        <f ca="1">OFFSET('各派案單統計(自動)'!$E26,0,(COLUMN()-COLUMN($Q17))*3)</f>
        <v/>
      </c>
      <c r="U17" s="142" t="str">
        <f ca="1">OFFSET('各派案單統計(自動)'!$E26,0,(COLUMN()-COLUMN($Q17))*3)</f>
        <v/>
      </c>
      <c r="V17" s="142" t="str">
        <f ca="1">OFFSET('各派案單統計(自動)'!$E26,0,(COLUMN()-COLUMN($Q17))*3)</f>
        <v/>
      </c>
      <c r="W17" s="142" t="str">
        <f ca="1">OFFSET('各派案單統計(自動)'!$E26,0,(COLUMN()-COLUMN($Q17))*3)</f>
        <v/>
      </c>
      <c r="X17" s="142" t="str">
        <f ca="1">OFFSET('各派案單統計(自動)'!$E26,0,(COLUMN()-COLUMN($Q17))*3)</f>
        <v/>
      </c>
      <c r="Y17" s="142" t="str">
        <f ca="1">OFFSET('各派案單統計(自動)'!$E26,0,(COLUMN()-COLUMN($Q17))*3)</f>
        <v/>
      </c>
      <c r="Z17" s="142" t="str">
        <f ca="1">OFFSET('各派案單統計(自動)'!$E26,0,(COLUMN()-COLUMN($Q17))*3)</f>
        <v/>
      </c>
      <c r="AB17" s="142" t="str">
        <f ca="1">OFFSET('各派案單統計(自動)'!$E47,0,(COLUMN()-COLUMN($AB17))*3)</f>
        <v/>
      </c>
      <c r="AC17" s="142" t="str">
        <f ca="1">OFFSET('各派案單統計(自動)'!$E47,0,(COLUMN()-COLUMN($AB17))*3)</f>
        <v/>
      </c>
      <c r="AD17" s="142" t="str">
        <f ca="1">OFFSET('各派案單統計(自動)'!$E47,0,(COLUMN()-COLUMN($AB17))*3)</f>
        <v/>
      </c>
      <c r="AE17" s="142" t="str">
        <f ca="1">OFFSET('各派案單統計(自動)'!$E47,0,(COLUMN()-COLUMN($AB17))*3)</f>
        <v/>
      </c>
      <c r="AF17" s="142" t="str">
        <f ca="1">OFFSET('各派案單統計(自動)'!$E47,0,(COLUMN()-COLUMN($AB17))*3)</f>
        <v/>
      </c>
      <c r="AG17" s="142" t="str">
        <f ca="1">OFFSET('各派案單統計(自動)'!$E47,0,(COLUMN()-COLUMN($AB17))*3)</f>
        <v/>
      </c>
      <c r="AH17" s="142" t="str">
        <f ca="1">OFFSET('各派案單統計(自動)'!$E47,0,(COLUMN()-COLUMN($AB17))*3)</f>
        <v/>
      </c>
      <c r="AI17" s="142" t="str">
        <f ca="1">OFFSET('各派案單統計(自動)'!$E47,0,(COLUMN()-COLUMN($AB17))*3)</f>
        <v/>
      </c>
      <c r="AJ17" s="142" t="str">
        <f ca="1">OFFSET('各派案單統計(自動)'!$E47,0,(COLUMN()-COLUMN($AB17))*3)</f>
        <v/>
      </c>
      <c r="AK17" s="142" t="str">
        <f ca="1">OFFSET('各派案單統計(自動)'!$E47,0,(COLUMN()-COLUMN($AB17))*3)</f>
        <v/>
      </c>
      <c r="AM17" s="142" t="str">
        <f ca="1">OFFSET('各派案單統計(自動)'!$E68,0,(COLUMN()-COLUMN($AM17))*3)</f>
        <v/>
      </c>
      <c r="AN17" s="142" t="str">
        <f ca="1">OFFSET('各派案單統計(自動)'!$E68,0,(COLUMN()-COLUMN($AM17))*3)</f>
        <v/>
      </c>
      <c r="AO17" s="142" t="str">
        <f ca="1">OFFSET('各派案單統計(自動)'!$E68,0,(COLUMN()-COLUMN($AM17))*3)</f>
        <v/>
      </c>
      <c r="AP17" s="142" t="str">
        <f ca="1">OFFSET('各派案單統計(自動)'!$E68,0,(COLUMN()-COLUMN($AM17))*3)</f>
        <v/>
      </c>
      <c r="AQ17" s="142" t="str">
        <f ca="1">OFFSET('各派案單統計(自動)'!$E68,0,(COLUMN()-COLUMN($AM17))*3)</f>
        <v/>
      </c>
      <c r="AR17" s="142" t="str">
        <f ca="1">OFFSET('各派案單統計(自動)'!$E68,0,(COLUMN()-COLUMN($AM17))*3)</f>
        <v/>
      </c>
    </row>
    <row r="18" spans="1:44" s="1" customFormat="1" ht="19.7" customHeight="1">
      <c r="A18" s="525" t="s">
        <v>119</v>
      </c>
      <c r="B18" s="525"/>
      <c r="C18" s="525"/>
      <c r="D18" s="126"/>
      <c r="E18" s="126"/>
      <c r="F18" s="126"/>
      <c r="G18" s="126"/>
      <c r="H18" s="126"/>
      <c r="I18" s="126"/>
      <c r="J18" s="126"/>
      <c r="K18" s="126"/>
      <c r="L18" s="126"/>
      <c r="M18" s="126"/>
      <c r="N18" s="126"/>
      <c r="O18" s="126"/>
      <c r="Q18" s="142" t="str">
        <f ca="1">OFFSET('各派案單統計(自動)'!$E27,0,(COLUMN()-COLUMN($Q18))*3)</f>
        <v/>
      </c>
      <c r="R18" s="142" t="str">
        <f ca="1">OFFSET('各派案單統計(自動)'!$E27,0,(COLUMN()-COLUMN($Q18))*3)</f>
        <v/>
      </c>
      <c r="S18" s="142" t="str">
        <f ca="1">OFFSET('各派案單統計(自動)'!$E27,0,(COLUMN()-COLUMN($Q18))*3)</f>
        <v/>
      </c>
      <c r="T18" s="142" t="str">
        <f ca="1">OFFSET('各派案單統計(自動)'!$E27,0,(COLUMN()-COLUMN($Q18))*3)</f>
        <v/>
      </c>
      <c r="U18" s="142" t="str">
        <f ca="1">OFFSET('各派案單統計(自動)'!$E27,0,(COLUMN()-COLUMN($Q18))*3)</f>
        <v/>
      </c>
      <c r="V18" s="142" t="str">
        <f ca="1">OFFSET('各派案單統計(自動)'!$E27,0,(COLUMN()-COLUMN($Q18))*3)</f>
        <v/>
      </c>
      <c r="W18" s="142" t="str">
        <f ca="1">OFFSET('各派案單統計(自動)'!$E27,0,(COLUMN()-COLUMN($Q18))*3)</f>
        <v/>
      </c>
      <c r="X18" s="142" t="str">
        <f ca="1">OFFSET('各派案單統計(自動)'!$E27,0,(COLUMN()-COLUMN($Q18))*3)</f>
        <v/>
      </c>
      <c r="Y18" s="142" t="str">
        <f ca="1">OFFSET('各派案單統計(自動)'!$E27,0,(COLUMN()-COLUMN($Q18))*3)</f>
        <v/>
      </c>
      <c r="Z18" s="142" t="str">
        <f ca="1">OFFSET('各派案單統計(自動)'!$E27,0,(COLUMN()-COLUMN($Q18))*3)</f>
        <v/>
      </c>
      <c r="AB18" s="142" t="str">
        <f ca="1">OFFSET('各派案單統計(自動)'!$E48,0,(COLUMN()-COLUMN($AB18))*3)</f>
        <v/>
      </c>
      <c r="AC18" s="142" t="str">
        <f ca="1">OFFSET('各派案單統計(自動)'!$E48,0,(COLUMN()-COLUMN($AB18))*3)</f>
        <v/>
      </c>
      <c r="AD18" s="142" t="str">
        <f ca="1">OFFSET('各派案單統計(自動)'!$E48,0,(COLUMN()-COLUMN($AB18))*3)</f>
        <v/>
      </c>
      <c r="AE18" s="142" t="str">
        <f ca="1">OFFSET('各派案單統計(自動)'!$E48,0,(COLUMN()-COLUMN($AB18))*3)</f>
        <v/>
      </c>
      <c r="AF18" s="142" t="str">
        <f ca="1">OFFSET('各派案單統計(自動)'!$E48,0,(COLUMN()-COLUMN($AB18))*3)</f>
        <v/>
      </c>
      <c r="AG18" s="142" t="str">
        <f ca="1">OFFSET('各派案單統計(自動)'!$E48,0,(COLUMN()-COLUMN($AB18))*3)</f>
        <v/>
      </c>
      <c r="AH18" s="142" t="str">
        <f ca="1">OFFSET('各派案單統計(自動)'!$E48,0,(COLUMN()-COLUMN($AB18))*3)</f>
        <v/>
      </c>
      <c r="AI18" s="142" t="str">
        <f ca="1">OFFSET('各派案單統計(自動)'!$E48,0,(COLUMN()-COLUMN($AB18))*3)</f>
        <v/>
      </c>
      <c r="AJ18" s="142" t="str">
        <f ca="1">OFFSET('各派案單統計(自動)'!$E48,0,(COLUMN()-COLUMN($AB18))*3)</f>
        <v/>
      </c>
      <c r="AK18" s="142" t="str">
        <f ca="1">OFFSET('各派案單統計(自動)'!$E48,0,(COLUMN()-COLUMN($AB18))*3)</f>
        <v/>
      </c>
      <c r="AM18" s="142" t="str">
        <f ca="1">OFFSET('各派案單統計(自動)'!$E69,0,(COLUMN()-COLUMN($AM18))*3)</f>
        <v/>
      </c>
      <c r="AN18" s="142" t="str">
        <f ca="1">OFFSET('各派案單統計(自動)'!$E69,0,(COLUMN()-COLUMN($AM18))*3)</f>
        <v/>
      </c>
      <c r="AO18" s="142" t="str">
        <f ca="1">OFFSET('各派案單統計(自動)'!$E69,0,(COLUMN()-COLUMN($AM18))*3)</f>
        <v/>
      </c>
      <c r="AP18" s="142" t="str">
        <f ca="1">OFFSET('各派案單統計(自動)'!$E69,0,(COLUMN()-COLUMN($AM18))*3)</f>
        <v/>
      </c>
      <c r="AQ18" s="142" t="str">
        <f ca="1">OFFSET('各派案單統計(自動)'!$E69,0,(COLUMN()-COLUMN($AM18))*3)</f>
        <v/>
      </c>
      <c r="AR18" s="142" t="str">
        <f ca="1">OFFSET('各派案單統計(自動)'!$E69,0,(COLUMN()-COLUMN($AM18))*3)</f>
        <v/>
      </c>
    </row>
    <row r="19" spans="1:44" s="1" customFormat="1" ht="19.7" customHeight="1">
      <c r="A19" s="487" t="s">
        <v>15</v>
      </c>
      <c r="B19" s="562"/>
      <c r="C19" s="562"/>
      <c r="D19" s="143"/>
      <c r="E19" s="144"/>
      <c r="F19" s="144"/>
      <c r="G19" s="144"/>
      <c r="H19" s="144"/>
      <c r="I19" s="144"/>
      <c r="J19" s="144"/>
      <c r="K19" s="144"/>
      <c r="L19" s="144"/>
      <c r="M19" s="144"/>
      <c r="N19" s="144"/>
      <c r="O19" s="144"/>
      <c r="Q19" s="142" t="str">
        <f ca="1">OFFSET('各派案單統計(自動)'!$E27,0,(COLUMN()-COLUMN($Q19))*3)</f>
        <v/>
      </c>
      <c r="R19" s="142" t="str">
        <f ca="1">OFFSET('各派案單統計(自動)'!$E27,0,(COLUMN()-COLUMN($Q19))*3)</f>
        <v/>
      </c>
      <c r="S19" s="142" t="str">
        <f ca="1">OFFSET('各派案單統計(自動)'!$E27,0,(COLUMN()-COLUMN($Q19))*3)</f>
        <v/>
      </c>
      <c r="T19" s="142" t="str">
        <f ca="1">OFFSET('各派案單統計(自動)'!$E27,0,(COLUMN()-COLUMN($Q19))*3)</f>
        <v/>
      </c>
      <c r="U19" s="142" t="str">
        <f ca="1">OFFSET('各派案單統計(自動)'!$E27,0,(COLUMN()-COLUMN($Q19))*3)</f>
        <v/>
      </c>
      <c r="V19" s="142" t="str">
        <f ca="1">OFFSET('各派案單統計(自動)'!$E27,0,(COLUMN()-COLUMN($Q19))*3)</f>
        <v/>
      </c>
      <c r="W19" s="142" t="str">
        <f ca="1">OFFSET('各派案單統計(自動)'!$E27,0,(COLUMN()-COLUMN($Q19))*3)</f>
        <v/>
      </c>
      <c r="X19" s="142" t="str">
        <f ca="1">OFFSET('各派案單統計(自動)'!$E27,0,(COLUMN()-COLUMN($Q19))*3)</f>
        <v/>
      </c>
      <c r="Y19" s="142" t="str">
        <f ca="1">OFFSET('各派案單統計(自動)'!$E27,0,(COLUMN()-COLUMN($Q19))*3)</f>
        <v/>
      </c>
      <c r="Z19" s="142" t="str">
        <f ca="1">OFFSET('各派案單統計(自動)'!$E27,0,(COLUMN()-COLUMN($Q19))*3)</f>
        <v/>
      </c>
      <c r="AB19" s="142" t="str">
        <f ca="1">OFFSET('各派案單統計(自動)'!$E48,0,(COLUMN()-COLUMN($AB19))*3)</f>
        <v/>
      </c>
      <c r="AC19" s="142" t="str">
        <f ca="1">OFFSET('各派案單統計(自動)'!$E48,0,(COLUMN()-COLUMN($AB19))*3)</f>
        <v/>
      </c>
      <c r="AD19" s="142" t="str">
        <f ca="1">OFFSET('各派案單統計(自動)'!$E48,0,(COLUMN()-COLUMN($AB19))*3)</f>
        <v/>
      </c>
      <c r="AE19" s="142" t="str">
        <f ca="1">OFFSET('各派案單統計(自動)'!$E48,0,(COLUMN()-COLUMN($AB19))*3)</f>
        <v/>
      </c>
      <c r="AF19" s="142" t="str">
        <f ca="1">OFFSET('各派案單統計(自動)'!$E48,0,(COLUMN()-COLUMN($AB19))*3)</f>
        <v/>
      </c>
      <c r="AG19" s="142" t="str">
        <f ca="1">OFFSET('各派案單統計(自動)'!$E48,0,(COLUMN()-COLUMN($AB19))*3)</f>
        <v/>
      </c>
      <c r="AH19" s="142" t="str">
        <f ca="1">OFFSET('各派案單統計(自動)'!$E48,0,(COLUMN()-COLUMN($AB19))*3)</f>
        <v/>
      </c>
      <c r="AI19" s="142" t="str">
        <f ca="1">OFFSET('各派案單統計(自動)'!$E48,0,(COLUMN()-COLUMN($AB19))*3)</f>
        <v/>
      </c>
      <c r="AJ19" s="142" t="str">
        <f ca="1">OFFSET('各派案單統計(自動)'!$E48,0,(COLUMN()-COLUMN($AB19))*3)</f>
        <v/>
      </c>
      <c r="AK19" s="142" t="str">
        <f ca="1">OFFSET('各派案單統計(自動)'!$E48,0,(COLUMN()-COLUMN($AB19))*3)</f>
        <v/>
      </c>
      <c r="AM19" s="142" t="str">
        <f ca="1">OFFSET('各派案單統計(自動)'!$E69,0,(COLUMN()-COLUMN($AM19))*3)</f>
        <v/>
      </c>
      <c r="AN19" s="142" t="str">
        <f ca="1">OFFSET('各派案單統計(自動)'!$E69,0,(COLUMN()-COLUMN($AM19))*3)</f>
        <v/>
      </c>
      <c r="AO19" s="142" t="str">
        <f ca="1">OFFSET('各派案單統計(自動)'!$E69,0,(COLUMN()-COLUMN($AM19))*3)</f>
        <v/>
      </c>
      <c r="AP19" s="142" t="str">
        <f ca="1">OFFSET('各派案單統計(自動)'!$E69,0,(COLUMN()-COLUMN($AM19))*3)</f>
        <v/>
      </c>
      <c r="AQ19" s="142" t="str">
        <f ca="1">OFFSET('各派案單統計(自動)'!$E69,0,(COLUMN()-COLUMN($AM19))*3)</f>
        <v/>
      </c>
      <c r="AR19" s="142" t="str">
        <f ca="1">OFFSET('各派案單統計(自動)'!$E69,0,(COLUMN()-COLUMN($AM19))*3)</f>
        <v/>
      </c>
    </row>
    <row r="20" spans="1:44" s="1" customFormat="1" ht="26.85" customHeight="1">
      <c r="A20" s="583" t="s">
        <v>90</v>
      </c>
      <c r="B20" s="584"/>
      <c r="C20" s="584"/>
      <c r="D20" s="585"/>
      <c r="E20" s="585"/>
      <c r="F20" s="585"/>
      <c r="G20" s="585"/>
      <c r="H20" s="585"/>
      <c r="I20" s="585"/>
      <c r="J20" s="585"/>
      <c r="K20" s="585"/>
      <c r="L20" s="585"/>
      <c r="M20" s="585"/>
      <c r="N20" s="585"/>
      <c r="O20" s="586"/>
      <c r="Q20" s="582" t="s">
        <v>94</v>
      </c>
      <c r="R20" s="582"/>
      <c r="S20" s="582"/>
      <c r="T20" s="582"/>
      <c r="U20" s="582"/>
      <c r="V20" s="582"/>
      <c r="W20" s="582"/>
      <c r="X20" s="582"/>
      <c r="Y20" s="582"/>
      <c r="Z20" s="582"/>
      <c r="AB20" s="582" t="s">
        <v>92</v>
      </c>
      <c r="AC20" s="582"/>
      <c r="AD20" s="582"/>
      <c r="AE20" s="582"/>
      <c r="AF20" s="582"/>
      <c r="AG20" s="582"/>
      <c r="AH20" s="582"/>
      <c r="AI20" s="582"/>
      <c r="AJ20" s="582"/>
      <c r="AK20" s="582"/>
      <c r="AM20" s="592" t="s">
        <v>95</v>
      </c>
      <c r="AN20" s="593"/>
      <c r="AO20" s="593"/>
      <c r="AP20" s="593"/>
      <c r="AQ20" s="593"/>
      <c r="AR20" s="593"/>
    </row>
    <row r="23" spans="1:44" s="145" customFormat="1" ht="20.25" customHeight="1">
      <c r="C23" s="146" t="s">
        <v>96</v>
      </c>
      <c r="D23" s="10" t="str">
        <f t="shared" ref="D23:O23" ca="1" si="0">IF(D25="","",RANK(D25,25:25,1))</f>
        <v/>
      </c>
      <c r="E23" s="10" t="str">
        <f t="shared" ca="1" si="0"/>
        <v/>
      </c>
      <c r="F23" s="10" t="str">
        <f t="shared" ca="1" si="0"/>
        <v/>
      </c>
      <c r="G23" s="10" t="str">
        <f t="shared" ca="1" si="0"/>
        <v/>
      </c>
      <c r="H23" s="10" t="str">
        <f t="shared" ca="1" si="0"/>
        <v/>
      </c>
      <c r="I23" s="10" t="str">
        <f t="shared" ca="1" si="0"/>
        <v/>
      </c>
      <c r="J23" s="10" t="str">
        <f t="shared" ca="1" si="0"/>
        <v/>
      </c>
      <c r="K23" s="10" t="str">
        <f t="shared" ca="1" si="0"/>
        <v/>
      </c>
      <c r="L23" s="10" t="str">
        <f t="shared" ca="1" si="0"/>
        <v/>
      </c>
      <c r="M23" s="10" t="str">
        <f t="shared" ca="1" si="0"/>
        <v/>
      </c>
      <c r="N23" s="10" t="str">
        <f t="shared" ca="1" si="0"/>
        <v/>
      </c>
      <c r="O23" s="10" t="str">
        <f t="shared" ca="1" si="0"/>
        <v/>
      </c>
      <c r="P23" s="10" t="str">
        <f t="shared" ref="P23" si="1">IF(P25="","",RANK(P25,25:25,1))</f>
        <v/>
      </c>
      <c r="Q23" s="10" t="str">
        <f t="shared" ref="Q23:AR23" ca="1" si="2">IF(Q25="","",RANK(Q25,25:25,1))</f>
        <v/>
      </c>
      <c r="R23" s="10" t="str">
        <f t="shared" ca="1" si="2"/>
        <v/>
      </c>
      <c r="S23" s="10" t="str">
        <f t="shared" ca="1" si="2"/>
        <v/>
      </c>
      <c r="T23" s="10" t="str">
        <f t="shared" ca="1" si="2"/>
        <v/>
      </c>
      <c r="U23" s="10" t="str">
        <f t="shared" ca="1" si="2"/>
        <v/>
      </c>
      <c r="V23" s="10" t="str">
        <f t="shared" ca="1" si="2"/>
        <v/>
      </c>
      <c r="W23" s="10" t="str">
        <f t="shared" ca="1" si="2"/>
        <v/>
      </c>
      <c r="X23" s="10" t="str">
        <f t="shared" ca="1" si="2"/>
        <v/>
      </c>
      <c r="Y23" s="10" t="str">
        <f t="shared" ca="1" si="2"/>
        <v/>
      </c>
      <c r="Z23" s="10" t="str">
        <f t="shared" ca="1" si="2"/>
        <v/>
      </c>
      <c r="AA23" s="10" t="str">
        <f t="shared" si="2"/>
        <v/>
      </c>
      <c r="AB23" s="10" t="str">
        <f t="shared" ca="1" si="2"/>
        <v/>
      </c>
      <c r="AC23" s="10" t="str">
        <f t="shared" ca="1" si="2"/>
        <v/>
      </c>
      <c r="AD23" s="10" t="str">
        <f t="shared" ca="1" si="2"/>
        <v/>
      </c>
      <c r="AE23" s="10" t="str">
        <f t="shared" ca="1" si="2"/>
        <v/>
      </c>
      <c r="AF23" s="10" t="str">
        <f t="shared" ca="1" si="2"/>
        <v/>
      </c>
      <c r="AG23" s="10" t="str">
        <f t="shared" ca="1" si="2"/>
        <v/>
      </c>
      <c r="AH23" s="10" t="str">
        <f t="shared" ca="1" si="2"/>
        <v/>
      </c>
      <c r="AI23" s="10" t="str">
        <f t="shared" ca="1" si="2"/>
        <v/>
      </c>
      <c r="AJ23" s="10" t="str">
        <f t="shared" ca="1" si="2"/>
        <v/>
      </c>
      <c r="AK23" s="10" t="str">
        <f t="shared" ca="1" si="2"/>
        <v/>
      </c>
      <c r="AL23" s="10" t="str">
        <f t="shared" si="2"/>
        <v/>
      </c>
      <c r="AM23" s="10" t="str">
        <f t="shared" ca="1" si="2"/>
        <v/>
      </c>
      <c r="AN23" s="10" t="str">
        <f t="shared" ca="1" si="2"/>
        <v/>
      </c>
      <c r="AO23" s="10" t="str">
        <f t="shared" ca="1" si="2"/>
        <v/>
      </c>
      <c r="AP23" s="10" t="str">
        <f t="shared" ca="1" si="2"/>
        <v/>
      </c>
      <c r="AQ23" s="10" t="str">
        <f t="shared" ca="1" si="2"/>
        <v/>
      </c>
      <c r="AR23" s="10" t="str">
        <f t="shared" ca="1" si="2"/>
        <v/>
      </c>
    </row>
    <row r="24" spans="1:44" s="148" customFormat="1" ht="50.1" customHeight="1">
      <c r="A24" s="145"/>
      <c r="B24" s="145"/>
      <c r="C24" s="146" t="s">
        <v>88</v>
      </c>
      <c r="D24" s="147" t="str">
        <f ca="1">IF(D4="","",IF(COUNTIF($D$4:D4,D4)&gt;1,"",D4))</f>
        <v/>
      </c>
      <c r="E24" s="147" t="str">
        <f ca="1">IF(E4="","",IF(COUNTIF($D$4:E4,E4)&gt;1,"",E4))</f>
        <v/>
      </c>
      <c r="F24" s="147" t="str">
        <f ca="1">IF(F4="","",IF(COUNTIF($D$4:F4,F4)&gt;1,"",F4))</f>
        <v/>
      </c>
      <c r="G24" s="147" t="str">
        <f ca="1">IF(G4="","",IF(COUNTIF($D$4:G4,G4)&gt;1,"",G4))</f>
        <v/>
      </c>
      <c r="H24" s="147" t="str">
        <f ca="1">IF(H4="","",IF(COUNTIF($D$4:H4,H4)&gt;1,"",H4))</f>
        <v/>
      </c>
      <c r="I24" s="147" t="str">
        <f ca="1">IF(I4="","",IF(COUNTIF($D$4:I4,I4)&gt;1,"",I4))</f>
        <v/>
      </c>
      <c r="J24" s="147" t="str">
        <f ca="1">IF(J4="","",IF(COUNTIF($D$4:J4,J4)&gt;1,"",J4))</f>
        <v/>
      </c>
      <c r="K24" s="147" t="str">
        <f ca="1">IF(K4="","",IF(COUNTIF($D$4:K4,K4)&gt;1,"",K4))</f>
        <v/>
      </c>
      <c r="L24" s="147" t="str">
        <f ca="1">IF(L4="","",IF(COUNTIF($D$4:L4,L4)&gt;1,"",L4))</f>
        <v/>
      </c>
      <c r="M24" s="147" t="str">
        <f ca="1">IF(M4="","",IF(COUNTIF($D$4:M4,M4)&gt;1,"",M4))</f>
        <v/>
      </c>
      <c r="N24" s="147" t="str">
        <f ca="1">IF(N4="","",IF(COUNTIF($D$4:N4,N4)&gt;1,"",N4))</f>
        <v/>
      </c>
      <c r="O24" s="147" t="str">
        <f ca="1">IF(O4="","",IF(COUNTIF($D$4:O4,O4)&gt;1,"",O4))</f>
        <v/>
      </c>
      <c r="P24" s="147" t="str">
        <f>IF(P4="","",IF(COUNTIF($D$4:P4,P4)&gt;1,"",P4))</f>
        <v/>
      </c>
      <c r="Q24" s="147" t="str">
        <f ca="1">IF(Q4="","",IF(COUNTIF($D$4:Q4,Q4)&gt;1,"",Q4))</f>
        <v/>
      </c>
      <c r="R24" s="147" t="str">
        <f ca="1">IF(R4="","",IF(COUNTIF($D$4:R4,R4)&gt;1,"",R4))</f>
        <v/>
      </c>
      <c r="S24" s="147" t="str">
        <f ca="1">IF(S4="","",IF(COUNTIF($D$4:S4,S4)&gt;1,"",S4))</f>
        <v/>
      </c>
      <c r="T24" s="147" t="str">
        <f ca="1">IF(T4="","",IF(COUNTIF($D$4:T4,T4)&gt;1,"",T4))</f>
        <v/>
      </c>
      <c r="U24" s="147" t="str">
        <f ca="1">IF(U4="","",IF(COUNTIF($D$4:U4,U4)&gt;1,"",U4))</f>
        <v/>
      </c>
      <c r="V24" s="147" t="str">
        <f ca="1">IF(V4="","",IF(COUNTIF($D$4:V4,V4)&gt;1,"",V4))</f>
        <v/>
      </c>
      <c r="W24" s="147" t="str">
        <f ca="1">IF(W4="","",IF(COUNTIF($D$4:W4,W4)&gt;1,"",W4))</f>
        <v/>
      </c>
      <c r="X24" s="147" t="str">
        <f ca="1">IF(X4="","",IF(COUNTIF($D$4:X4,X4)&gt;1,"",X4))</f>
        <v/>
      </c>
      <c r="Y24" s="147" t="str">
        <f ca="1">IF(Y4="","",IF(COUNTIF($D$4:Y4,Y4)&gt;1,"",Y4))</f>
        <v/>
      </c>
      <c r="Z24" s="147" t="str">
        <f ca="1">IF(Z4="","",IF(COUNTIF($D$4:Z4,Z4)&gt;1,"",Z4))</f>
        <v/>
      </c>
      <c r="AA24" s="147" t="str">
        <f>IF(AA4="","",IF(COUNTIF($D$4:AA4,AA4)&gt;1,"",AA4))</f>
        <v/>
      </c>
      <c r="AB24" s="147" t="str">
        <f ca="1">IF(AB4="","",IF(COUNTIF($D$4:AB4,AB4)&gt;1,"",AB4))</f>
        <v/>
      </c>
      <c r="AC24" s="147" t="str">
        <f ca="1">IF(AC4="","",IF(COUNTIF($D$4:AC4,AC4)&gt;1,"",AC4))</f>
        <v/>
      </c>
      <c r="AD24" s="147" t="str">
        <f ca="1">IF(AD4="","",IF(COUNTIF($D$4:AD4,AD4)&gt;1,"",AD4))</f>
        <v/>
      </c>
      <c r="AE24" s="147" t="str">
        <f ca="1">IF(AE4="","",IF(COUNTIF($D$4:AE4,AE4)&gt;1,"",AE4))</f>
        <v/>
      </c>
      <c r="AF24" s="147" t="str">
        <f ca="1">IF(AF4="","",IF(COUNTIF($D$4:AF4,AF4)&gt;1,"",AF4))</f>
        <v/>
      </c>
      <c r="AG24" s="147" t="str">
        <f ca="1">IF(AG4="","",IF(COUNTIF($D$4:AG4,AG4)&gt;1,"",AG4))</f>
        <v/>
      </c>
      <c r="AH24" s="147" t="str">
        <f ca="1">IF(AH4="","",IF(COUNTIF($D$4:AH4,AH4)&gt;1,"",AH4))</f>
        <v/>
      </c>
      <c r="AI24" s="147" t="str">
        <f ca="1">IF(AI4="","",IF(COUNTIF($D$4:AI4,AI4)&gt;1,"",AI4))</f>
        <v/>
      </c>
      <c r="AJ24" s="147" t="str">
        <f ca="1">IF(AJ4="","",IF(COUNTIF($D$4:AJ4,AJ4)&gt;1,"",AJ4))</f>
        <v/>
      </c>
      <c r="AK24" s="147" t="str">
        <f ca="1">IF(AK4="","",IF(COUNTIF($D$4:AK4,AK4)&gt;1,"",AK4))</f>
        <v/>
      </c>
      <c r="AL24" s="147" t="str">
        <f>IF(AL4="","",IF(COUNTIF($D$4:AL4,AL4)&gt;1,"",AL4))</f>
        <v/>
      </c>
      <c r="AM24" s="147" t="str">
        <f ca="1">IF(AM4="","",IF(COUNTIF($D$4:AM4,AM4)&gt;1,"",AM4))</f>
        <v/>
      </c>
      <c r="AN24" s="147" t="str">
        <f ca="1">IF(AN4="","",IF(COUNTIF($D$4:AN4,AN4)&gt;1,"",AN4))</f>
        <v/>
      </c>
      <c r="AO24" s="147" t="str">
        <f ca="1">IF(AO4="","",IF(COUNTIF($D$4:AO4,AO4)&gt;1,"",AO4))</f>
        <v/>
      </c>
      <c r="AP24" s="147" t="str">
        <f ca="1">IF(AP4="","",IF(COUNTIF($D$4:AP4,AP4)&gt;1,"",AP4))</f>
        <v/>
      </c>
      <c r="AQ24" s="147" t="str">
        <f ca="1">IF(AQ4="","",IF(COUNTIF($D$4:AQ4,AQ4)&gt;1,"",AQ4))</f>
        <v/>
      </c>
      <c r="AR24" s="147" t="str">
        <f ca="1">IF(AR4="","",IF(COUNTIF($D$4:AR4,AR4)&gt;1,"",AR4))</f>
        <v/>
      </c>
    </row>
    <row r="25" spans="1:44" s="145" customFormat="1" ht="20.25" customHeight="1">
      <c r="C25" s="149" t="s">
        <v>86</v>
      </c>
      <c r="D25" s="150" t="str">
        <f ca="1">IF(D24="","",COUNTA($D$24:D24))</f>
        <v/>
      </c>
      <c r="E25" s="150" t="str">
        <f ca="1">IF(E24="","",COUNTA($D$24:E24))</f>
        <v/>
      </c>
      <c r="F25" s="150" t="str">
        <f ca="1">IF(F24="","",COUNTA($D$24:F24))</f>
        <v/>
      </c>
      <c r="G25" s="150" t="str">
        <f ca="1">IF(G24="","",COUNTA($D$24:G24))</f>
        <v/>
      </c>
      <c r="H25" s="150" t="str">
        <f ca="1">IF(H24="","",COUNTA($D$24:H24))</f>
        <v/>
      </c>
      <c r="I25" s="150" t="str">
        <f ca="1">IF(I24="","",COUNTA($D$24:I24))</f>
        <v/>
      </c>
      <c r="J25" s="150" t="str">
        <f ca="1">IF(J24="","",COUNTA($D$24:J24))</f>
        <v/>
      </c>
      <c r="K25" s="150" t="str">
        <f ca="1">IF(K24="","",COUNTA($D$24:K24))</f>
        <v/>
      </c>
      <c r="L25" s="150" t="str">
        <f ca="1">IF(L24="","",COUNTA($D$24:L24))</f>
        <v/>
      </c>
      <c r="M25" s="150" t="str">
        <f ca="1">IF(M24="","",COUNTA($D$24:M24))</f>
        <v/>
      </c>
      <c r="N25" s="150" t="str">
        <f ca="1">IF(N24="","",COUNTA($D$24:N24))</f>
        <v/>
      </c>
      <c r="O25" s="150" t="str">
        <f ca="1">IF(O24="","",COUNTA($D$24:O24))</f>
        <v/>
      </c>
      <c r="P25" s="150" t="str">
        <f>IF(P24="","",COUNTA($D$24:P24))</f>
        <v/>
      </c>
      <c r="Q25" s="150" t="str">
        <f ca="1">IF(Q24="","",COUNTA($D$24:Q24))</f>
        <v/>
      </c>
      <c r="R25" s="150" t="str">
        <f ca="1">IF(R24="","",COUNTA($D$24:R24))</f>
        <v/>
      </c>
      <c r="S25" s="150" t="str">
        <f ca="1">IF(S24="","",COUNTA($D$24:S24))</f>
        <v/>
      </c>
      <c r="T25" s="150" t="str">
        <f ca="1">IF(T24="","",COUNTA($D$24:T24))</f>
        <v/>
      </c>
      <c r="U25" s="150" t="str">
        <f ca="1">IF(U24="","",COUNTA($D$24:U24))</f>
        <v/>
      </c>
      <c r="V25" s="150" t="str">
        <f ca="1">IF(V24="","",COUNTA($D$24:V24))</f>
        <v/>
      </c>
      <c r="W25" s="150" t="str">
        <f ca="1">IF(W24="","",COUNTA($D$24:W24))</f>
        <v/>
      </c>
      <c r="X25" s="150" t="str">
        <f ca="1">IF(X24="","",COUNTA($D$24:X24))</f>
        <v/>
      </c>
      <c r="Y25" s="150" t="str">
        <f ca="1">IF(Y24="","",COUNTA($D$24:Y24))</f>
        <v/>
      </c>
      <c r="Z25" s="150" t="str">
        <f ca="1">IF(Z24="","",COUNTA($D$24:Z24))</f>
        <v/>
      </c>
      <c r="AA25" s="150" t="str">
        <f>IF(AA24="","",COUNTA($D$24:AA24))</f>
        <v/>
      </c>
      <c r="AB25" s="150" t="str">
        <f ca="1">IF(AB24="","",COUNTA($D$24:AB24))</f>
        <v/>
      </c>
      <c r="AC25" s="150" t="str">
        <f ca="1">IF(AC24="","",COUNTA($D$24:AC24))</f>
        <v/>
      </c>
      <c r="AD25" s="150" t="str">
        <f ca="1">IF(AD24="","",COUNTA($D$24:AD24))</f>
        <v/>
      </c>
      <c r="AE25" s="150" t="str">
        <f ca="1">IF(AE24="","",COUNTA($D$24:AE24))</f>
        <v/>
      </c>
      <c r="AF25" s="150" t="str">
        <f ca="1">IF(AF24="","",COUNTA($D$24:AF24))</f>
        <v/>
      </c>
      <c r="AG25" s="150" t="str">
        <f ca="1">IF(AG24="","",COUNTA($D$24:AG24))</f>
        <v/>
      </c>
      <c r="AH25" s="150" t="str">
        <f ca="1">IF(AH24="","",COUNTA($D$24:AH24))</f>
        <v/>
      </c>
      <c r="AI25" s="150" t="str">
        <f ca="1">IF(AI24="","",COUNTA($D$24:AI24))</f>
        <v/>
      </c>
      <c r="AJ25" s="150" t="str">
        <f ca="1">IF(AJ24="","",COUNTA($D$24:AJ24))</f>
        <v/>
      </c>
      <c r="AK25" s="150" t="str">
        <f ca="1">IF(AK24="","",COUNTA($D$24:AK24))</f>
        <v/>
      </c>
      <c r="AL25" s="150" t="str">
        <f>IF(AL24="","",COUNTA($D$24:AL24))</f>
        <v/>
      </c>
      <c r="AM25" s="150" t="str">
        <f ca="1">IF(AM24="","",COUNTA($D$24:AM24))</f>
        <v/>
      </c>
      <c r="AN25" s="150" t="str">
        <f ca="1">IF(AN24="","",COUNTA($D$24:AN24))</f>
        <v/>
      </c>
      <c r="AO25" s="150" t="str">
        <f ca="1">IF(AO24="","",COUNTA($D$24:AO24))</f>
        <v/>
      </c>
      <c r="AP25" s="150" t="str">
        <f ca="1">IF(AP24="","",COUNTA($D$24:AP24))</f>
        <v/>
      </c>
      <c r="AQ25" s="150" t="str">
        <f ca="1">IF(AQ24="","",COUNTA($D$24:AQ24))</f>
        <v/>
      </c>
      <c r="AR25" s="150" t="str">
        <f ca="1">IF(AR24="","",COUNTA($D$24:AR24))</f>
        <v/>
      </c>
    </row>
    <row r="26" spans="1:44" s="145" customFormat="1">
      <c r="C26" s="151" t="s">
        <v>85</v>
      </c>
      <c r="D26" s="34" t="str">
        <f t="shared" ref="D26:O26" ca="1" si="3">IF(D24="","",COUNTIF(4:4,D24))</f>
        <v/>
      </c>
      <c r="E26" s="34" t="str">
        <f t="shared" ca="1" si="3"/>
        <v/>
      </c>
      <c r="F26" s="34" t="str">
        <f t="shared" ca="1" si="3"/>
        <v/>
      </c>
      <c r="G26" s="34" t="str">
        <f t="shared" ca="1" si="3"/>
        <v/>
      </c>
      <c r="H26" s="34" t="str">
        <f t="shared" ca="1" si="3"/>
        <v/>
      </c>
      <c r="I26" s="34" t="str">
        <f t="shared" ca="1" si="3"/>
        <v/>
      </c>
      <c r="J26" s="34" t="str">
        <f t="shared" ca="1" si="3"/>
        <v/>
      </c>
      <c r="K26" s="34" t="str">
        <f t="shared" ca="1" si="3"/>
        <v/>
      </c>
      <c r="L26" s="34" t="str">
        <f t="shared" ca="1" si="3"/>
        <v/>
      </c>
      <c r="M26" s="34" t="str">
        <f t="shared" ca="1" si="3"/>
        <v/>
      </c>
      <c r="N26" s="34" t="str">
        <f t="shared" ca="1" si="3"/>
        <v/>
      </c>
      <c r="O26" s="34" t="str">
        <f t="shared" ca="1" si="3"/>
        <v/>
      </c>
      <c r="P26" s="34" t="str">
        <f t="shared" ref="P26" si="4">IF(P24="","",COUNTIF(4:4,P24))</f>
        <v/>
      </c>
      <c r="Q26" s="34" t="str">
        <f t="shared" ref="Q26:AR26" ca="1" si="5">IF(Q24="","",COUNTIF(4:4,Q24))</f>
        <v/>
      </c>
      <c r="R26" s="34" t="str">
        <f t="shared" ca="1" si="5"/>
        <v/>
      </c>
      <c r="S26" s="34" t="str">
        <f t="shared" ca="1" si="5"/>
        <v/>
      </c>
      <c r="T26" s="34" t="str">
        <f t="shared" ca="1" si="5"/>
        <v/>
      </c>
      <c r="U26" s="34" t="str">
        <f t="shared" ca="1" si="5"/>
        <v/>
      </c>
      <c r="V26" s="34" t="str">
        <f t="shared" ca="1" si="5"/>
        <v/>
      </c>
      <c r="W26" s="34" t="str">
        <f t="shared" ca="1" si="5"/>
        <v/>
      </c>
      <c r="X26" s="34" t="str">
        <f t="shared" ca="1" si="5"/>
        <v/>
      </c>
      <c r="Y26" s="34" t="str">
        <f t="shared" ca="1" si="5"/>
        <v/>
      </c>
      <c r="Z26" s="34" t="str">
        <f t="shared" ca="1" si="5"/>
        <v/>
      </c>
      <c r="AA26" s="34" t="str">
        <f t="shared" si="5"/>
        <v/>
      </c>
      <c r="AB26" s="34" t="str">
        <f t="shared" ca="1" si="5"/>
        <v/>
      </c>
      <c r="AC26" s="34" t="str">
        <f t="shared" ca="1" si="5"/>
        <v/>
      </c>
      <c r="AD26" s="34" t="str">
        <f t="shared" ca="1" si="5"/>
        <v/>
      </c>
      <c r="AE26" s="34" t="str">
        <f t="shared" ca="1" si="5"/>
        <v/>
      </c>
      <c r="AF26" s="34" t="str">
        <f t="shared" ca="1" si="5"/>
        <v/>
      </c>
      <c r="AG26" s="34" t="str">
        <f t="shared" ca="1" si="5"/>
        <v/>
      </c>
      <c r="AH26" s="34" t="str">
        <f t="shared" ca="1" si="5"/>
        <v/>
      </c>
      <c r="AI26" s="34" t="str">
        <f t="shared" ca="1" si="5"/>
        <v/>
      </c>
      <c r="AJ26" s="34" t="str">
        <f t="shared" ca="1" si="5"/>
        <v/>
      </c>
      <c r="AK26" s="34" t="str">
        <f t="shared" ca="1" si="5"/>
        <v/>
      </c>
      <c r="AL26" s="34" t="str">
        <f t="shared" si="5"/>
        <v/>
      </c>
      <c r="AM26" s="34" t="str">
        <f t="shared" ca="1" si="5"/>
        <v/>
      </c>
      <c r="AN26" s="34" t="str">
        <f t="shared" ca="1" si="5"/>
        <v/>
      </c>
      <c r="AO26" s="34" t="str">
        <f t="shared" ca="1" si="5"/>
        <v/>
      </c>
      <c r="AP26" s="34" t="str">
        <f t="shared" ca="1" si="5"/>
        <v/>
      </c>
      <c r="AQ26" s="34" t="str">
        <f t="shared" ca="1" si="5"/>
        <v/>
      </c>
      <c r="AR26" s="34" t="str">
        <f t="shared" ca="1" si="5"/>
        <v/>
      </c>
    </row>
    <row r="27" spans="1:44" s="1" customFormat="1">
      <c r="D27"/>
      <c r="E27"/>
      <c r="F27"/>
      <c r="G27"/>
      <c r="H27"/>
      <c r="I27"/>
    </row>
    <row r="28" spans="1:44" s="1" customFormat="1">
      <c r="C28" s="152" t="s">
        <v>82</v>
      </c>
      <c r="D28" s="587">
        <f ca="1">COUNT(23:23)</f>
        <v>0</v>
      </c>
      <c r="E28" s="588"/>
      <c r="F28" s="589"/>
    </row>
    <row r="29" spans="1:44" s="1" customFormat="1">
      <c r="D29" s="126"/>
    </row>
    <row r="32" spans="1:44" ht="17.7" customHeight="1"/>
    <row r="33" ht="17.7" customHeight="1"/>
    <row r="34" ht="17.7" customHeight="1"/>
    <row r="35" ht="17.7" customHeight="1"/>
    <row r="36" ht="17.7" customHeight="1"/>
    <row r="37" ht="17.7" customHeight="1"/>
    <row r="38" ht="17.7" customHeight="1"/>
    <row r="39" ht="17.7" customHeight="1"/>
  </sheetData>
  <sheetProtection algorithmName="SHA-512" hashValue="ssLWOEDzvjpUmUicRMkBREnkbPLkvCuIG5lcCRMoy2BWmknWv9om1KHulFdFNAeuTnNIo+3AaQHqFAIo8buWcw==" saltValue="RAH7OVsNeBBM4a406raWcA==" spinCount="100000" sheet="1" objects="1" scenarios="1"/>
  <mergeCells count="24">
    <mergeCell ref="D28:F28"/>
    <mergeCell ref="A18:C18"/>
    <mergeCell ref="A1:AR1"/>
    <mergeCell ref="B14:C14"/>
    <mergeCell ref="B15:C15"/>
    <mergeCell ref="B16:C16"/>
    <mergeCell ref="A17:C17"/>
    <mergeCell ref="A19:C19"/>
    <mergeCell ref="A2:C2"/>
    <mergeCell ref="A3:C3"/>
    <mergeCell ref="AM20:AR20"/>
    <mergeCell ref="A4:C4"/>
    <mergeCell ref="A5:A16"/>
    <mergeCell ref="B5:C5"/>
    <mergeCell ref="B6:C6"/>
    <mergeCell ref="B7:C7"/>
    <mergeCell ref="Q20:Z20"/>
    <mergeCell ref="AB20:AK20"/>
    <mergeCell ref="A20:O20"/>
    <mergeCell ref="B8:C8"/>
    <mergeCell ref="B9:B10"/>
    <mergeCell ref="B11:C11"/>
    <mergeCell ref="B12:C12"/>
    <mergeCell ref="B13:C13"/>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3">
    <tabColor theme="7" tint="0.59999389629810485"/>
  </sheetPr>
  <dimension ref="A1:AM195"/>
  <sheetViews>
    <sheetView showGridLines="0" zoomScaleNormal="100" zoomScaleSheetLayoutView="115" workbookViewId="0">
      <selection activeCell="B8" sqref="B8:C13"/>
    </sheetView>
  </sheetViews>
  <sheetFormatPr defaultColWidth="8.77734375" defaultRowHeight="17"/>
  <cols>
    <col min="1" max="1" width="4.77734375" style="80" customWidth="1"/>
    <col min="2" max="2" width="6.5546875" style="80" customWidth="1"/>
    <col min="3" max="3" width="6.44140625" style="80" customWidth="1"/>
    <col min="4" max="4" width="5.5546875" style="80" customWidth="1"/>
    <col min="5" max="5" width="4.33203125" style="80" customWidth="1"/>
    <col min="6" max="6" width="10.77734375" style="80" customWidth="1"/>
    <col min="7" max="7" width="5.88671875" style="80" customWidth="1"/>
    <col min="8" max="8" width="2.109375" style="80" customWidth="1"/>
    <col min="9" max="9" width="18.109375" style="80" customWidth="1"/>
    <col min="10" max="10" width="2.109375" style="80" customWidth="1"/>
    <col min="11" max="11" width="13" style="80" customWidth="1"/>
    <col min="12" max="12" width="6.21875" style="81" customWidth="1"/>
    <col min="13" max="13" width="3.21875" style="80" customWidth="1"/>
    <col min="14" max="14" width="9.109375" style="80" customWidth="1"/>
    <col min="15" max="15" width="2.5546875" style="102" customWidth="1"/>
    <col min="16" max="16" width="3.44140625" style="102" customWidth="1"/>
    <col min="17" max="17" width="15.44140625" style="102" customWidth="1"/>
    <col min="18" max="18" width="15.33203125" style="102" customWidth="1"/>
    <col min="19" max="19" width="7.5546875" style="102" customWidth="1"/>
    <col min="20" max="20" width="9.109375" style="103" customWidth="1"/>
    <col min="21" max="21" width="9.109375" style="102" customWidth="1"/>
    <col min="22" max="22" width="9.109375" style="104" customWidth="1"/>
    <col min="23" max="23" width="9.109375" style="104"/>
    <col min="24" max="24" width="9.109375" style="105"/>
    <col min="25" max="26" width="7.33203125" style="104" customWidth="1"/>
    <col min="27" max="27" width="8.88671875" style="104" customWidth="1"/>
    <col min="28" max="29" width="7.44140625" style="104" customWidth="1"/>
    <col min="30" max="30" width="6.109375" style="104" customWidth="1"/>
    <col min="31" max="31" width="10.33203125" style="104" customWidth="1"/>
    <col min="32" max="32" width="5.88671875" style="104" customWidth="1"/>
    <col min="33" max="35" width="7.5546875" style="104" customWidth="1"/>
    <col min="36" max="36" width="7.21875" style="104" customWidth="1"/>
    <col min="37" max="37" width="7.21875" style="102" customWidth="1"/>
    <col min="38" max="38" width="3.77734375" style="81" hidden="1" customWidth="1"/>
    <col min="39" max="39" width="8.44140625" style="82" hidden="1" customWidth="1"/>
    <col min="40" max="16384" width="8.77734375" style="80"/>
  </cols>
  <sheetData>
    <row r="1" spans="1:39" ht="19.7">
      <c r="A1" s="241" t="s">
        <v>115</v>
      </c>
      <c r="B1" s="241"/>
      <c r="C1" s="241"/>
      <c r="D1" s="241"/>
      <c r="E1" s="241"/>
      <c r="F1" s="241"/>
      <c r="G1" s="241"/>
      <c r="H1" s="241"/>
      <c r="I1" s="241"/>
      <c r="J1" s="241"/>
      <c r="K1" s="241"/>
      <c r="L1" s="241"/>
      <c r="M1" s="241"/>
    </row>
    <row r="2" spans="1:39" ht="22.45" customHeight="1">
      <c r="A2" s="241" t="s">
        <v>116</v>
      </c>
      <c r="B2" s="241"/>
      <c r="C2" s="241"/>
      <c r="D2" s="241"/>
      <c r="E2" s="241"/>
      <c r="F2" s="241"/>
      <c r="G2" s="241"/>
      <c r="H2" s="241"/>
      <c r="I2" s="241"/>
      <c r="J2" s="241"/>
      <c r="K2" s="241"/>
      <c r="L2" s="241"/>
      <c r="M2" s="241"/>
    </row>
    <row r="3" spans="1:39" ht="21.1" customHeight="1">
      <c r="A3" s="163"/>
      <c r="B3" s="37"/>
      <c r="C3" s="163" t="s">
        <v>64</v>
      </c>
      <c r="D3" s="164" t="s">
        <v>65</v>
      </c>
      <c r="E3" s="37"/>
      <c r="F3" s="165" t="s">
        <v>66</v>
      </c>
      <c r="G3" s="163"/>
      <c r="H3" s="242" t="s">
        <v>138</v>
      </c>
      <c r="I3" s="242"/>
      <c r="J3" s="243"/>
      <c r="K3" s="243"/>
      <c r="L3" s="243"/>
      <c r="U3" s="154"/>
    </row>
    <row r="4" spans="1:39" ht="21.1" customHeight="1">
      <c r="A4" s="244" t="s">
        <v>68</v>
      </c>
      <c r="B4" s="244"/>
      <c r="C4" s="243"/>
      <c r="D4" s="243"/>
      <c r="E4" s="243"/>
      <c r="F4" s="243"/>
      <c r="G4" s="163"/>
      <c r="H4" s="242" t="s">
        <v>67</v>
      </c>
      <c r="I4" s="242"/>
      <c r="J4" s="243"/>
      <c r="K4" s="243"/>
      <c r="L4" s="243"/>
    </row>
    <row r="5" spans="1:39" ht="5.8" customHeight="1">
      <c r="A5" s="228"/>
      <c r="B5" s="228"/>
      <c r="C5" s="228"/>
      <c r="D5" s="228"/>
      <c r="E5" s="228"/>
      <c r="F5" s="228"/>
      <c r="G5" s="228"/>
      <c r="H5" s="228"/>
      <c r="I5" s="228"/>
      <c r="J5" s="228"/>
      <c r="K5" s="228"/>
      <c r="L5" s="229"/>
    </row>
    <row r="6" spans="1:39" ht="17.7" customHeight="1" thickBot="1">
      <c r="A6" s="230" t="s">
        <v>42</v>
      </c>
      <c r="B6" s="232" t="s">
        <v>43</v>
      </c>
      <c r="C6" s="233"/>
      <c r="D6" s="230" t="s">
        <v>44</v>
      </c>
      <c r="E6" s="236" t="s">
        <v>45</v>
      </c>
      <c r="F6" s="237"/>
      <c r="G6" s="230" t="s">
        <v>46</v>
      </c>
      <c r="H6" s="232" t="s">
        <v>47</v>
      </c>
      <c r="I6" s="238"/>
      <c r="J6" s="238"/>
      <c r="K6" s="233"/>
      <c r="L6" s="240" t="s">
        <v>48</v>
      </c>
      <c r="M6" s="240"/>
      <c r="P6" s="155"/>
      <c r="Q6" s="155"/>
      <c r="R6" s="155"/>
      <c r="S6" s="155"/>
      <c r="T6" s="156"/>
      <c r="U6" s="155"/>
      <c r="V6" s="157" t="str">
        <f ca="1">IF(SUM(S12:S13)&lt;&gt;COUNTIFS(H:H,"■",I:I,$Q$12),"人數有誤","")</f>
        <v/>
      </c>
      <c r="X6" s="249" t="s">
        <v>76</v>
      </c>
      <c r="Y6" s="251" t="s">
        <v>4</v>
      </c>
      <c r="Z6" s="251" t="s">
        <v>5</v>
      </c>
      <c r="AA6" s="251" t="s">
        <v>56</v>
      </c>
      <c r="AB6" s="251" t="s">
        <v>8</v>
      </c>
      <c r="AC6" s="249" t="s">
        <v>41</v>
      </c>
      <c r="AD6" s="251" t="s">
        <v>9</v>
      </c>
      <c r="AE6" s="251" t="s">
        <v>57</v>
      </c>
      <c r="AF6" s="251" t="s">
        <v>11</v>
      </c>
      <c r="AG6" s="251" t="s">
        <v>12</v>
      </c>
      <c r="AH6" s="251" t="s">
        <v>13</v>
      </c>
      <c r="AI6" s="245" t="s">
        <v>146</v>
      </c>
      <c r="AJ6" s="245" t="s">
        <v>63</v>
      </c>
      <c r="AM6" s="166" t="str">
        <f>"共 "&amp;COUNTIFS(H:H,"■",I:I,$Q$12)&amp;" 人"</f>
        <v>共 0 人</v>
      </c>
    </row>
    <row r="7" spans="1:39" ht="17.7" customHeight="1">
      <c r="A7" s="231"/>
      <c r="B7" s="234"/>
      <c r="C7" s="235"/>
      <c r="D7" s="231"/>
      <c r="E7" s="236" t="s">
        <v>49</v>
      </c>
      <c r="F7" s="237"/>
      <c r="G7" s="231"/>
      <c r="H7" s="234"/>
      <c r="I7" s="239"/>
      <c r="J7" s="239"/>
      <c r="K7" s="235"/>
      <c r="L7" s="240"/>
      <c r="M7" s="240"/>
      <c r="P7" s="247" t="s">
        <v>155</v>
      </c>
      <c r="Q7" s="248"/>
      <c r="R7" s="248"/>
      <c r="S7" s="31" t="s">
        <v>18</v>
      </c>
      <c r="T7" s="67" t="s">
        <v>1</v>
      </c>
      <c r="U7" s="41" t="s">
        <v>19</v>
      </c>
      <c r="X7" s="250"/>
      <c r="Y7" s="252"/>
      <c r="Z7" s="252"/>
      <c r="AA7" s="252"/>
      <c r="AB7" s="252"/>
      <c r="AC7" s="250"/>
      <c r="AD7" s="252"/>
      <c r="AE7" s="252"/>
      <c r="AF7" s="252"/>
      <c r="AG7" s="252"/>
      <c r="AH7" s="252"/>
      <c r="AI7" s="246"/>
      <c r="AJ7" s="246"/>
      <c r="AL7" s="83" t="s">
        <v>74</v>
      </c>
      <c r="AM7" s="84" t="s">
        <v>75</v>
      </c>
    </row>
    <row r="8" spans="1:39" ht="11.25" customHeight="1">
      <c r="A8" s="207">
        <v>1</v>
      </c>
      <c r="B8" s="210"/>
      <c r="C8" s="211"/>
      <c r="D8" s="207"/>
      <c r="E8" s="216"/>
      <c r="F8" s="217"/>
      <c r="G8" s="207"/>
      <c r="H8" s="44" t="s">
        <v>71</v>
      </c>
      <c r="I8" s="167" t="s">
        <v>4</v>
      </c>
      <c r="J8" s="44" t="s">
        <v>71</v>
      </c>
      <c r="K8" s="168" t="s">
        <v>5</v>
      </c>
      <c r="L8" s="222"/>
      <c r="M8" s="223"/>
      <c r="P8" s="255" t="s">
        <v>3</v>
      </c>
      <c r="Q8" s="258" t="s">
        <v>4</v>
      </c>
      <c r="R8" s="259"/>
      <c r="S8" s="88" t="str">
        <f>IF(COUNTIFS(H:H,"■",I:I,Q8)=0,"",COUNTIFS(H:H,"■",I:I,Q8))</f>
        <v/>
      </c>
      <c r="T8" s="68" t="str">
        <f>IF(S8="","",S8*評估費用試算工具!I4)</f>
        <v/>
      </c>
      <c r="U8" s="271" t="str">
        <f ca="1">IF(SUM(T8:T19)=0,"",SUM(T8:T19))</f>
        <v/>
      </c>
      <c r="W8" s="10">
        <v>1</v>
      </c>
      <c r="X8" s="89" t="str">
        <f t="shared" ref="X8:X37" ca="1" si="0">IF(OFFSET($B$8,($W8-1)*6,0)="","",OFFSET($B$8,($W8-1)*6,0))</f>
        <v/>
      </c>
      <c r="Y8" s="14" t="str">
        <f t="shared" ref="Y8:Y37" ca="1" si="1">IF(OFFSET($H$8,($W8-1)*6,0)="■","■","")</f>
        <v/>
      </c>
      <c r="Z8" s="14" t="str">
        <f t="shared" ref="Z8:Z37" ca="1" si="2">IF(OFFSET($J$8,($W8-1)*6,0)="■","■","")</f>
        <v/>
      </c>
      <c r="AA8" s="14" t="str">
        <f t="shared" ref="AA8:AA37" ca="1" si="3">IF(OFFSET($H$9,($W8-1)*6,0)="■","■","")</f>
        <v/>
      </c>
      <c r="AB8" s="14" t="str">
        <f t="shared" ref="AB8:AB37" ca="1" si="4">IF(OFFSET($J$9,($W8-1)*6,0)="■","■","")</f>
        <v/>
      </c>
      <c r="AC8" s="14" t="str">
        <f t="shared" ref="AC8:AC37" ca="1" si="5">IF(OFFSET($H$10,($W8-1)*6,0)="■","■","")</f>
        <v/>
      </c>
      <c r="AD8" s="14" t="str">
        <f t="shared" ref="AD8:AD37" ca="1" si="6">IF(OFFSET($J$10,($W8-1)*6,0)="■","■","")</f>
        <v/>
      </c>
      <c r="AE8" s="14" t="str">
        <f t="shared" ref="AE8:AE37" ca="1" si="7">IF(OFFSET($H$11,($W8-1)*6,0)="■","■","")</f>
        <v/>
      </c>
      <c r="AF8" s="14" t="str">
        <f t="shared" ref="AF8:AF37" ca="1" si="8">IF(OFFSET($J$11,($W8-1)*6,0)="■","■","")</f>
        <v/>
      </c>
      <c r="AG8" s="14" t="str">
        <f t="shared" ref="AG8:AG37" ca="1" si="9">IF(OFFSET($H$12,($W8-1)*6,0)="■","■","")</f>
        <v/>
      </c>
      <c r="AH8" s="14" t="str">
        <f t="shared" ref="AH8:AH37" ca="1" si="10">IF(OFFSET($J$12,($W8-1)*6,0)="■","■","")</f>
        <v/>
      </c>
      <c r="AI8" s="14" t="str">
        <f t="shared" ref="AI8:AI37" ca="1" si="11">IF(OFFSET($H$13,($W8-1)*6,0)="■","■","")</f>
        <v/>
      </c>
      <c r="AJ8" s="14" t="str">
        <f t="shared" ref="AJ8:AJ37" ca="1" si="12">IF(OFFSET($J$13,($W8-1)*6,0)="■","■","")</f>
        <v/>
      </c>
      <c r="AL8" s="169">
        <v>1</v>
      </c>
      <c r="AM8" s="84" t="str">
        <f ca="1">IF((INDIRECT("H"&amp;ROW($H$10)+(6*(AL8-1)))="■")*(INDIRECT("E"&amp;ROW($E$8)+(6*(AL8-1)))=""),"未填",IF((INDIRECT("H"&amp;ROW($H$10)+(6*(AL8-1)))="■")*(INDIRECT("E"&amp;ROW($E$8)+(6*(AL8-1)))=$R$12),"跨",IF((INDIRECT("H"&amp;ROW($H$10)+(6*(AL8-1)))="■")*(INDIRECT("E"&amp;ROW($E$8)+(6*(AL8-1)))&lt;&gt;$R$12),"非跨","")))</f>
        <v/>
      </c>
    </row>
    <row r="9" spans="1:39" ht="11.25" customHeight="1">
      <c r="A9" s="208"/>
      <c r="B9" s="212"/>
      <c r="C9" s="213"/>
      <c r="D9" s="208"/>
      <c r="E9" s="218"/>
      <c r="F9" s="219"/>
      <c r="G9" s="208"/>
      <c r="H9" s="46" t="s">
        <v>71</v>
      </c>
      <c r="I9" s="85" t="s">
        <v>56</v>
      </c>
      <c r="J9" s="46" t="s">
        <v>71</v>
      </c>
      <c r="K9" s="170" t="s">
        <v>60</v>
      </c>
      <c r="L9" s="224"/>
      <c r="M9" s="225"/>
      <c r="P9" s="256"/>
      <c r="Q9" s="258" t="s">
        <v>5</v>
      </c>
      <c r="R9" s="259"/>
      <c r="S9" s="88" t="str">
        <f>IF(COUNTIFS(J:J,"■",K:K,Q9)=0,"",COUNTIFS(J:J,"■",K:K,Q9))</f>
        <v/>
      </c>
      <c r="T9" s="68" t="str">
        <f>IF(S9="","",S9*評估費用試算工具!I5)</f>
        <v/>
      </c>
      <c r="U9" s="272"/>
      <c r="W9" s="10">
        <v>2</v>
      </c>
      <c r="X9" s="89" t="str">
        <f t="shared" ca="1" si="0"/>
        <v/>
      </c>
      <c r="Y9" s="14" t="str">
        <f t="shared" ca="1" si="1"/>
        <v/>
      </c>
      <c r="Z9" s="14" t="str">
        <f t="shared" ca="1" si="2"/>
        <v/>
      </c>
      <c r="AA9" s="14" t="str">
        <f t="shared" ca="1" si="3"/>
        <v/>
      </c>
      <c r="AB9" s="14" t="str">
        <f t="shared" ca="1" si="4"/>
        <v/>
      </c>
      <c r="AC9" s="14" t="str">
        <f t="shared" ca="1" si="5"/>
        <v/>
      </c>
      <c r="AD9" s="14" t="str">
        <f t="shared" ca="1" si="6"/>
        <v/>
      </c>
      <c r="AE9" s="14" t="str">
        <f t="shared" ca="1" si="7"/>
        <v/>
      </c>
      <c r="AF9" s="14" t="str">
        <f t="shared" ca="1" si="8"/>
        <v/>
      </c>
      <c r="AG9" s="14" t="str">
        <f t="shared" ca="1" si="9"/>
        <v/>
      </c>
      <c r="AH9" s="14" t="str">
        <f t="shared" ca="1" si="10"/>
        <v/>
      </c>
      <c r="AI9" s="14" t="str">
        <f t="shared" ca="1" si="11"/>
        <v/>
      </c>
      <c r="AJ9" s="14" t="str">
        <f t="shared" ca="1" si="12"/>
        <v/>
      </c>
      <c r="AL9" s="171">
        <v>2</v>
      </c>
      <c r="AM9" s="84" t="str">
        <f t="shared" ref="AM9:AM37" ca="1" si="13">IF((INDIRECT("H"&amp;ROW($H$10)+(6*(AL9-1)))="■")*(INDIRECT("E"&amp;ROW($E$8)+(6*(AL9-1)))=""),"未填",IF((INDIRECT("H"&amp;ROW($H$10)+(6*(AL9-1)))="■")*(INDIRECT("E"&amp;ROW($E$8)+(6*(AL9-1)))=$R$12),"跨",IF((INDIRECT("H"&amp;ROW($H$10)+(6*(AL9-1)))="■")*(INDIRECT("E"&amp;ROW($E$8)+(6*(AL9-1)))&lt;&gt;$R$12),"非跨","")))</f>
        <v/>
      </c>
    </row>
    <row r="10" spans="1:39" ht="11.25" customHeight="1">
      <c r="A10" s="208"/>
      <c r="B10" s="212"/>
      <c r="C10" s="213"/>
      <c r="D10" s="208"/>
      <c r="E10" s="220"/>
      <c r="F10" s="221"/>
      <c r="G10" s="208"/>
      <c r="H10" s="46" t="s">
        <v>71</v>
      </c>
      <c r="I10" s="85" t="s">
        <v>41</v>
      </c>
      <c r="J10" s="46" t="s">
        <v>71</v>
      </c>
      <c r="K10" s="170" t="s">
        <v>59</v>
      </c>
      <c r="L10" s="224"/>
      <c r="M10" s="225"/>
      <c r="P10" s="256"/>
      <c r="Q10" s="258" t="s">
        <v>56</v>
      </c>
      <c r="R10" s="259"/>
      <c r="S10" s="88" t="str">
        <f>IF(COUNTIFS(H:H,"■",I:I,Q10)=0,"",COUNTIFS(H:H,"■",I:I,Q10))</f>
        <v/>
      </c>
      <c r="T10" s="68" t="str">
        <f>IF(S10="","",ROUNDUP(S10/20,0)*評估費用試算工具!I6)</f>
        <v/>
      </c>
      <c r="U10" s="272"/>
      <c r="W10" s="10">
        <v>3</v>
      </c>
      <c r="X10" s="89"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171">
        <v>3</v>
      </c>
      <c r="AM10" s="84" t="str">
        <f t="shared" ca="1" si="13"/>
        <v/>
      </c>
    </row>
    <row r="11" spans="1:39" ht="11.25" customHeight="1">
      <c r="A11" s="208"/>
      <c r="B11" s="212"/>
      <c r="C11" s="213"/>
      <c r="D11" s="208"/>
      <c r="E11" s="216"/>
      <c r="F11" s="217"/>
      <c r="G11" s="208"/>
      <c r="H11" s="46" t="s">
        <v>71</v>
      </c>
      <c r="I11" s="85" t="s">
        <v>57</v>
      </c>
      <c r="J11" s="46" t="s">
        <v>71</v>
      </c>
      <c r="K11" s="170" t="s">
        <v>61</v>
      </c>
      <c r="L11" s="224"/>
      <c r="M11" s="225"/>
      <c r="P11" s="256"/>
      <c r="Q11" s="258" t="s">
        <v>8</v>
      </c>
      <c r="R11" s="259"/>
      <c r="S11" s="88" t="str">
        <f>IF(COUNTIFS(J:J,"■",K:K,Q11)=0,"",COUNTIFS(J:J,"■",K:K,Q11))</f>
        <v/>
      </c>
      <c r="T11" s="68" t="str">
        <f>IF(S11="","",ROUNDUP(S11/20,0)*評估費用試算工具!I7)</f>
        <v/>
      </c>
      <c r="U11" s="272"/>
      <c r="W11" s="10">
        <v>4</v>
      </c>
      <c r="X11" s="89"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171">
        <v>4</v>
      </c>
      <c r="AM11" s="84" t="str">
        <f t="shared" ca="1" si="13"/>
        <v/>
      </c>
    </row>
    <row r="12" spans="1:39" ht="11.25" customHeight="1">
      <c r="A12" s="208"/>
      <c r="B12" s="212"/>
      <c r="C12" s="213"/>
      <c r="D12" s="208"/>
      <c r="E12" s="218"/>
      <c r="F12" s="219"/>
      <c r="G12" s="208"/>
      <c r="H12" s="46" t="s">
        <v>71</v>
      </c>
      <c r="I12" s="85" t="s">
        <v>58</v>
      </c>
      <c r="J12" s="46" t="s">
        <v>71</v>
      </c>
      <c r="K12" s="170" t="s">
        <v>62</v>
      </c>
      <c r="L12" s="224"/>
      <c r="M12" s="225"/>
      <c r="P12" s="256"/>
      <c r="Q12" s="260" t="s">
        <v>41</v>
      </c>
      <c r="R12" s="55" t="s">
        <v>6</v>
      </c>
      <c r="S12" s="88" t="str">
        <f ca="1">IF(COUNTIF(AM:AM,"跨")=0,"",COUNTIF(AM:AM,"跨"))</f>
        <v/>
      </c>
      <c r="T12" s="68" t="str">
        <f ca="1">IF(S12="","",ROUNDUP(S12/5,0)*評估費用試算工具!I8)</f>
        <v/>
      </c>
      <c r="U12" s="272"/>
      <c r="W12" s="10">
        <v>5</v>
      </c>
      <c r="X12" s="89"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171">
        <v>5</v>
      </c>
      <c r="AM12" s="84" t="str">
        <f t="shared" ca="1" si="13"/>
        <v/>
      </c>
    </row>
    <row r="13" spans="1:39" ht="10.7" customHeight="1">
      <c r="A13" s="209"/>
      <c r="B13" s="214"/>
      <c r="C13" s="215"/>
      <c r="D13" s="209"/>
      <c r="E13" s="220"/>
      <c r="F13" s="221"/>
      <c r="G13" s="209"/>
      <c r="H13" s="25" t="s">
        <v>71</v>
      </c>
      <c r="I13" s="86" t="s">
        <v>146</v>
      </c>
      <c r="J13" s="25" t="s">
        <v>71</v>
      </c>
      <c r="K13" s="87" t="s">
        <v>63</v>
      </c>
      <c r="L13" s="226"/>
      <c r="M13" s="227"/>
      <c r="P13" s="256"/>
      <c r="Q13" s="261"/>
      <c r="R13" s="55" t="s">
        <v>7</v>
      </c>
      <c r="S13" s="88" t="str">
        <f ca="1">IF(COUNTIF(AM:AM,"非跨")=0,"",COUNTIF(AM:AM,"非跨"))</f>
        <v/>
      </c>
      <c r="T13" s="68" t="str">
        <f ca="1">IF(S13="","",S13*評估費用試算工具!I9)</f>
        <v/>
      </c>
      <c r="U13" s="272"/>
      <c r="W13" s="10">
        <v>6</v>
      </c>
      <c r="X13" s="89"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171">
        <v>6</v>
      </c>
      <c r="AM13" s="84" t="str">
        <f t="shared" ca="1" si="13"/>
        <v/>
      </c>
    </row>
    <row r="14" spans="1:39" ht="11.25" customHeight="1">
      <c r="A14" s="207">
        <v>2</v>
      </c>
      <c r="B14" s="210"/>
      <c r="C14" s="211"/>
      <c r="D14" s="207"/>
      <c r="E14" s="216"/>
      <c r="F14" s="217"/>
      <c r="G14" s="207"/>
      <c r="H14" s="44" t="s">
        <v>71</v>
      </c>
      <c r="I14" s="167" t="s">
        <v>4</v>
      </c>
      <c r="J14" s="44" t="s">
        <v>71</v>
      </c>
      <c r="K14" s="168" t="s">
        <v>5</v>
      </c>
      <c r="L14" s="222"/>
      <c r="M14" s="223"/>
      <c r="P14" s="256"/>
      <c r="Q14" s="258" t="s">
        <v>9</v>
      </c>
      <c r="R14" s="259"/>
      <c r="S14" s="88" t="str">
        <f>IF(COUNTIFS(J:J,"■",K:K,Q14)=0,"",COUNTIFS(J:J,"■",K:K,Q14))</f>
        <v/>
      </c>
      <c r="T14" s="68" t="str">
        <f>IF(S14="","",S14*評估費用試算工具!I10)</f>
        <v/>
      </c>
      <c r="U14" s="272"/>
      <c r="W14" s="10">
        <v>7</v>
      </c>
      <c r="X14" s="89"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171">
        <v>7</v>
      </c>
      <c r="AM14" s="84" t="str">
        <f t="shared" ca="1" si="13"/>
        <v/>
      </c>
    </row>
    <row r="15" spans="1:39" ht="11.25" customHeight="1">
      <c r="A15" s="208"/>
      <c r="B15" s="212"/>
      <c r="C15" s="213"/>
      <c r="D15" s="208"/>
      <c r="E15" s="218"/>
      <c r="F15" s="219"/>
      <c r="G15" s="208"/>
      <c r="H15" s="46" t="s">
        <v>71</v>
      </c>
      <c r="I15" s="85" t="s">
        <v>56</v>
      </c>
      <c r="J15" s="46" t="s">
        <v>71</v>
      </c>
      <c r="K15" s="170" t="s">
        <v>60</v>
      </c>
      <c r="L15" s="224"/>
      <c r="M15" s="225"/>
      <c r="P15" s="256"/>
      <c r="Q15" s="258" t="s">
        <v>10</v>
      </c>
      <c r="R15" s="259"/>
      <c r="S15" s="88" t="str">
        <f>IF(COUNTIFS(H:H,"■",I:I,Q15)=0,"",COUNTIFS(H:H,"■",I:I,Q15))</f>
        <v/>
      </c>
      <c r="T15" s="68" t="str">
        <f>IF(S15="","",S15*評估費用試算工具!I11)</f>
        <v/>
      </c>
      <c r="U15" s="272"/>
      <c r="W15" s="10">
        <v>8</v>
      </c>
      <c r="X15" s="89"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171">
        <v>8</v>
      </c>
      <c r="AM15" s="84" t="str">
        <f t="shared" ca="1" si="13"/>
        <v/>
      </c>
    </row>
    <row r="16" spans="1:39" ht="11.25" customHeight="1">
      <c r="A16" s="208"/>
      <c r="B16" s="212"/>
      <c r="C16" s="213"/>
      <c r="D16" s="208"/>
      <c r="E16" s="220"/>
      <c r="F16" s="221"/>
      <c r="G16" s="208"/>
      <c r="H16" s="46" t="s">
        <v>71</v>
      </c>
      <c r="I16" s="85" t="s">
        <v>41</v>
      </c>
      <c r="J16" s="46" t="s">
        <v>71</v>
      </c>
      <c r="K16" s="170" t="s">
        <v>59</v>
      </c>
      <c r="L16" s="224"/>
      <c r="M16" s="225"/>
      <c r="P16" s="256"/>
      <c r="Q16" s="258" t="s">
        <v>11</v>
      </c>
      <c r="R16" s="259"/>
      <c r="S16" s="88" t="str">
        <f>IF(COUNTIFS(J:J,"■",K:K,Q16)=0,"",COUNTIFS(J:J,"■",K:K,Q16))</f>
        <v/>
      </c>
      <c r="T16" s="68" t="str">
        <f>IF(S16="","",S16*評估費用試算工具!I12)</f>
        <v/>
      </c>
      <c r="U16" s="272"/>
      <c r="W16" s="10">
        <v>9</v>
      </c>
      <c r="X16" s="89"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171">
        <v>9</v>
      </c>
      <c r="AM16" s="84" t="str">
        <f t="shared" ca="1" si="13"/>
        <v/>
      </c>
    </row>
    <row r="17" spans="1:39" ht="11.25" customHeight="1">
      <c r="A17" s="208"/>
      <c r="B17" s="212"/>
      <c r="C17" s="213"/>
      <c r="D17" s="208"/>
      <c r="E17" s="216"/>
      <c r="F17" s="217"/>
      <c r="G17" s="208"/>
      <c r="H17" s="46" t="s">
        <v>71</v>
      </c>
      <c r="I17" s="85" t="s">
        <v>57</v>
      </c>
      <c r="J17" s="46" t="s">
        <v>71</v>
      </c>
      <c r="K17" s="170" t="s">
        <v>61</v>
      </c>
      <c r="L17" s="224"/>
      <c r="M17" s="225"/>
      <c r="P17" s="256"/>
      <c r="Q17" s="258" t="s">
        <v>58</v>
      </c>
      <c r="R17" s="259"/>
      <c r="S17" s="88" t="str">
        <f>IF(COUNTIFS(H:H,"■",I:I,Q17)=0,"",COUNTIFS(H:H,"■",I:I,Q17))</f>
        <v/>
      </c>
      <c r="T17" s="68" t="str">
        <f>IF(S17="","",S17*評估費用試算工具!I13)</f>
        <v/>
      </c>
      <c r="U17" s="272"/>
      <c r="W17" s="10">
        <v>10</v>
      </c>
      <c r="X17" s="89"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171">
        <v>10</v>
      </c>
      <c r="AM17" s="84" t="str">
        <f t="shared" ca="1" si="13"/>
        <v/>
      </c>
    </row>
    <row r="18" spans="1:39" ht="11.25" customHeight="1">
      <c r="A18" s="208"/>
      <c r="B18" s="212"/>
      <c r="C18" s="213"/>
      <c r="D18" s="208"/>
      <c r="E18" s="218"/>
      <c r="F18" s="219"/>
      <c r="G18" s="208"/>
      <c r="H18" s="46" t="s">
        <v>71</v>
      </c>
      <c r="I18" s="85" t="s">
        <v>58</v>
      </c>
      <c r="J18" s="46" t="s">
        <v>71</v>
      </c>
      <c r="K18" s="170" t="s">
        <v>62</v>
      </c>
      <c r="L18" s="224"/>
      <c r="M18" s="225"/>
      <c r="P18" s="256"/>
      <c r="Q18" s="258" t="s">
        <v>13</v>
      </c>
      <c r="R18" s="259"/>
      <c r="S18" s="88" t="str">
        <f>IF(COUNTIFS(J:J,"■",K:K,Q18)=0,"",COUNTIFS(J:J,"■",K:K,Q18))</f>
        <v/>
      </c>
      <c r="T18" s="68" t="str">
        <f>IF(S18="","",S18*評估費用試算工具!I14)</f>
        <v/>
      </c>
      <c r="U18" s="272"/>
      <c r="W18" s="10">
        <v>11</v>
      </c>
      <c r="X18" s="89"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171">
        <v>11</v>
      </c>
      <c r="AM18" s="84" t="str">
        <f t="shared" ca="1" si="13"/>
        <v/>
      </c>
    </row>
    <row r="19" spans="1:39" ht="11.25" customHeight="1">
      <c r="A19" s="209"/>
      <c r="B19" s="214"/>
      <c r="C19" s="215"/>
      <c r="D19" s="209"/>
      <c r="E19" s="220"/>
      <c r="F19" s="221"/>
      <c r="G19" s="209"/>
      <c r="H19" s="25" t="s">
        <v>71</v>
      </c>
      <c r="I19" s="86" t="s">
        <v>146</v>
      </c>
      <c r="J19" s="25" t="s">
        <v>71</v>
      </c>
      <c r="K19" s="87" t="s">
        <v>63</v>
      </c>
      <c r="L19" s="226"/>
      <c r="M19" s="227"/>
      <c r="P19" s="257"/>
      <c r="Q19" s="269" t="s">
        <v>63</v>
      </c>
      <c r="R19" s="270"/>
      <c r="S19" s="88" t="str">
        <f>IF(COUNTIFS(J:J,"■",K:K,Q19)=0,"",COUNTIFS(J:J,"■",K:K,Q19))</f>
        <v/>
      </c>
      <c r="T19" s="68" t="str">
        <f>IF(S19="","",S19*評估費用試算工具!I15)</f>
        <v/>
      </c>
      <c r="U19" s="273"/>
      <c r="W19" s="10">
        <v>12</v>
      </c>
      <c r="X19" s="89"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171">
        <v>12</v>
      </c>
      <c r="AM19" s="84" t="str">
        <f t="shared" ca="1" si="13"/>
        <v/>
      </c>
    </row>
    <row r="20" spans="1:39" ht="11.25" customHeight="1" thickBot="1">
      <c r="A20" s="207">
        <v>3</v>
      </c>
      <c r="B20" s="210"/>
      <c r="C20" s="211"/>
      <c r="D20" s="207"/>
      <c r="E20" s="216"/>
      <c r="F20" s="217"/>
      <c r="G20" s="207"/>
      <c r="H20" s="44" t="s">
        <v>71</v>
      </c>
      <c r="I20" s="167" t="s">
        <v>4</v>
      </c>
      <c r="J20" s="44" t="s">
        <v>71</v>
      </c>
      <c r="K20" s="168" t="s">
        <v>5</v>
      </c>
      <c r="L20" s="222"/>
      <c r="M20" s="223"/>
      <c r="P20" s="253" t="s">
        <v>147</v>
      </c>
      <c r="Q20" s="254"/>
      <c r="R20" s="254"/>
      <c r="S20" s="121" t="str">
        <f>IF(COUNTIFS(H:H,"■",I:I,"鑑定評估報告")=0,"",COUNTIFS(H:H,"■",I:I,"鑑定評估報告"))</f>
        <v/>
      </c>
      <c r="T20" s="262" t="str">
        <f>IF(S20="","",S20*評估費用試算工具!I16)</f>
        <v/>
      </c>
      <c r="U20" s="263"/>
      <c r="W20" s="10">
        <v>13</v>
      </c>
      <c r="X20" s="89"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171">
        <v>13</v>
      </c>
      <c r="AM20" s="84" t="str">
        <f t="shared" ca="1" si="13"/>
        <v/>
      </c>
    </row>
    <row r="21" spans="1:39" ht="11.25" customHeight="1">
      <c r="A21" s="208"/>
      <c r="B21" s="212"/>
      <c r="C21" s="213"/>
      <c r="D21" s="208"/>
      <c r="E21" s="218"/>
      <c r="F21" s="219"/>
      <c r="G21" s="208"/>
      <c r="H21" s="46" t="s">
        <v>71</v>
      </c>
      <c r="I21" s="85" t="s">
        <v>56</v>
      </c>
      <c r="J21" s="46" t="s">
        <v>71</v>
      </c>
      <c r="K21" s="170" t="s">
        <v>60</v>
      </c>
      <c r="L21" s="224"/>
      <c r="M21" s="225"/>
      <c r="P21" s="264" t="s">
        <v>29</v>
      </c>
      <c r="Q21" s="265"/>
      <c r="R21" s="265"/>
      <c r="S21" s="266"/>
      <c r="T21" s="267">
        <f ca="1">SUM(U8,T20)</f>
        <v>0</v>
      </c>
      <c r="U21" s="268"/>
      <c r="W21" s="10">
        <v>14</v>
      </c>
      <c r="X21" s="89"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171">
        <v>14</v>
      </c>
      <c r="AM21" s="84" t="str">
        <f t="shared" ca="1" si="13"/>
        <v/>
      </c>
    </row>
    <row r="22" spans="1:39" ht="11.25" customHeight="1">
      <c r="A22" s="208"/>
      <c r="B22" s="212"/>
      <c r="C22" s="213"/>
      <c r="D22" s="208"/>
      <c r="E22" s="220"/>
      <c r="F22" s="221"/>
      <c r="G22" s="208"/>
      <c r="H22" s="46" t="s">
        <v>71</v>
      </c>
      <c r="I22" s="85" t="s">
        <v>41</v>
      </c>
      <c r="J22" s="46" t="s">
        <v>71</v>
      </c>
      <c r="K22" s="170" t="s">
        <v>59</v>
      </c>
      <c r="L22" s="224"/>
      <c r="M22" s="225"/>
      <c r="P22" s="104"/>
      <c r="Q22" s="104"/>
      <c r="R22" s="104"/>
      <c r="S22" s="104"/>
      <c r="T22" s="158"/>
      <c r="U22" s="104"/>
      <c r="W22" s="10">
        <v>15</v>
      </c>
      <c r="X22" s="89"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171">
        <v>15</v>
      </c>
      <c r="AM22" s="84" t="str">
        <f t="shared" ca="1" si="13"/>
        <v/>
      </c>
    </row>
    <row r="23" spans="1:39" ht="11.25" customHeight="1">
      <c r="A23" s="208"/>
      <c r="B23" s="212"/>
      <c r="C23" s="213"/>
      <c r="D23" s="208"/>
      <c r="E23" s="216"/>
      <c r="F23" s="217"/>
      <c r="G23" s="208"/>
      <c r="H23" s="46" t="s">
        <v>71</v>
      </c>
      <c r="I23" s="85" t="s">
        <v>57</v>
      </c>
      <c r="J23" s="46" t="s">
        <v>71</v>
      </c>
      <c r="K23" s="170" t="s">
        <v>61</v>
      </c>
      <c r="L23" s="224"/>
      <c r="M23" s="225"/>
      <c r="W23" s="10">
        <v>16</v>
      </c>
      <c r="X23" s="89"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171">
        <v>16</v>
      </c>
      <c r="AM23" s="84" t="str">
        <f t="shared" ca="1" si="13"/>
        <v/>
      </c>
    </row>
    <row r="24" spans="1:39" ht="11.25" customHeight="1">
      <c r="A24" s="208"/>
      <c r="B24" s="212"/>
      <c r="C24" s="213"/>
      <c r="D24" s="208"/>
      <c r="E24" s="218"/>
      <c r="F24" s="219"/>
      <c r="G24" s="208"/>
      <c r="H24" s="46" t="s">
        <v>71</v>
      </c>
      <c r="I24" s="85" t="s">
        <v>58</v>
      </c>
      <c r="J24" s="46" t="s">
        <v>71</v>
      </c>
      <c r="K24" s="170" t="s">
        <v>62</v>
      </c>
      <c r="L24" s="224"/>
      <c r="M24" s="225"/>
      <c r="W24" s="10">
        <v>17</v>
      </c>
      <c r="X24" s="89"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171">
        <v>17</v>
      </c>
      <c r="AM24" s="84" t="str">
        <f t="shared" ca="1" si="13"/>
        <v/>
      </c>
    </row>
    <row r="25" spans="1:39" ht="11.25" customHeight="1">
      <c r="A25" s="209"/>
      <c r="B25" s="214"/>
      <c r="C25" s="215"/>
      <c r="D25" s="209"/>
      <c r="E25" s="220"/>
      <c r="F25" s="221"/>
      <c r="G25" s="209"/>
      <c r="H25" s="25" t="s">
        <v>71</v>
      </c>
      <c r="I25" s="86" t="s">
        <v>146</v>
      </c>
      <c r="J25" s="25" t="s">
        <v>71</v>
      </c>
      <c r="K25" s="87" t="s">
        <v>63</v>
      </c>
      <c r="L25" s="226"/>
      <c r="M25" s="227"/>
      <c r="W25" s="10">
        <v>18</v>
      </c>
      <c r="X25" s="89"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171">
        <v>18</v>
      </c>
      <c r="AM25" s="84" t="str">
        <f t="shared" ca="1" si="13"/>
        <v/>
      </c>
    </row>
    <row r="26" spans="1:39" ht="11.25" customHeight="1">
      <c r="A26" s="207">
        <v>4</v>
      </c>
      <c r="B26" s="210"/>
      <c r="C26" s="211"/>
      <c r="D26" s="207"/>
      <c r="E26" s="216"/>
      <c r="F26" s="217"/>
      <c r="G26" s="207"/>
      <c r="H26" s="44" t="s">
        <v>71</v>
      </c>
      <c r="I26" s="167" t="s">
        <v>4</v>
      </c>
      <c r="J26" s="44" t="s">
        <v>71</v>
      </c>
      <c r="K26" s="168" t="s">
        <v>5</v>
      </c>
      <c r="L26" s="222"/>
      <c r="M26" s="223"/>
      <c r="W26" s="10">
        <v>19</v>
      </c>
      <c r="X26" s="89"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171">
        <v>19</v>
      </c>
      <c r="AM26" s="84" t="str">
        <f t="shared" ca="1" si="13"/>
        <v/>
      </c>
    </row>
    <row r="27" spans="1:39" ht="11.25" customHeight="1">
      <c r="A27" s="208"/>
      <c r="B27" s="212"/>
      <c r="C27" s="213"/>
      <c r="D27" s="208"/>
      <c r="E27" s="218"/>
      <c r="F27" s="219"/>
      <c r="G27" s="208"/>
      <c r="H27" s="46" t="s">
        <v>71</v>
      </c>
      <c r="I27" s="85" t="s">
        <v>56</v>
      </c>
      <c r="J27" s="46" t="s">
        <v>71</v>
      </c>
      <c r="K27" s="170" t="s">
        <v>60</v>
      </c>
      <c r="L27" s="224"/>
      <c r="M27" s="225"/>
      <c r="W27" s="10">
        <v>20</v>
      </c>
      <c r="X27" s="89"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171">
        <v>20</v>
      </c>
      <c r="AM27" s="84" t="str">
        <f t="shared" ca="1" si="13"/>
        <v/>
      </c>
    </row>
    <row r="28" spans="1:39" ht="11.25" customHeight="1">
      <c r="A28" s="208"/>
      <c r="B28" s="212"/>
      <c r="C28" s="213"/>
      <c r="D28" s="208"/>
      <c r="E28" s="220"/>
      <c r="F28" s="221"/>
      <c r="G28" s="208"/>
      <c r="H28" s="46" t="s">
        <v>71</v>
      </c>
      <c r="I28" s="85" t="s">
        <v>41</v>
      </c>
      <c r="J28" s="46" t="s">
        <v>71</v>
      </c>
      <c r="K28" s="170" t="s">
        <v>59</v>
      </c>
      <c r="L28" s="224"/>
      <c r="M28" s="225"/>
      <c r="W28" s="10">
        <v>21</v>
      </c>
      <c r="X28" s="89"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171">
        <v>21</v>
      </c>
      <c r="AM28" s="84" t="str">
        <f t="shared" ca="1" si="13"/>
        <v/>
      </c>
    </row>
    <row r="29" spans="1:39" ht="11.25" customHeight="1">
      <c r="A29" s="208"/>
      <c r="B29" s="212"/>
      <c r="C29" s="213"/>
      <c r="D29" s="208"/>
      <c r="E29" s="216"/>
      <c r="F29" s="217"/>
      <c r="G29" s="208"/>
      <c r="H29" s="46" t="s">
        <v>71</v>
      </c>
      <c r="I29" s="85" t="s">
        <v>57</v>
      </c>
      <c r="J29" s="46" t="s">
        <v>71</v>
      </c>
      <c r="K29" s="170" t="s">
        <v>61</v>
      </c>
      <c r="L29" s="224"/>
      <c r="M29" s="225"/>
      <c r="W29" s="10">
        <v>22</v>
      </c>
      <c r="X29" s="89"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171">
        <v>22</v>
      </c>
      <c r="AM29" s="84" t="str">
        <f t="shared" ca="1" si="13"/>
        <v/>
      </c>
    </row>
    <row r="30" spans="1:39" ht="11.25" customHeight="1">
      <c r="A30" s="208"/>
      <c r="B30" s="212"/>
      <c r="C30" s="213"/>
      <c r="D30" s="208"/>
      <c r="E30" s="218"/>
      <c r="F30" s="219"/>
      <c r="G30" s="208"/>
      <c r="H30" s="46" t="s">
        <v>71</v>
      </c>
      <c r="I30" s="85" t="s">
        <v>58</v>
      </c>
      <c r="J30" s="46" t="s">
        <v>71</v>
      </c>
      <c r="K30" s="170" t="s">
        <v>62</v>
      </c>
      <c r="L30" s="224"/>
      <c r="M30" s="225"/>
      <c r="W30" s="10">
        <v>23</v>
      </c>
      <c r="X30" s="89"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171">
        <v>23</v>
      </c>
      <c r="AM30" s="84" t="str">
        <f t="shared" ca="1" si="13"/>
        <v/>
      </c>
    </row>
    <row r="31" spans="1:39" ht="11.25" customHeight="1">
      <c r="A31" s="209"/>
      <c r="B31" s="214"/>
      <c r="C31" s="215"/>
      <c r="D31" s="209"/>
      <c r="E31" s="220"/>
      <c r="F31" s="221"/>
      <c r="G31" s="209"/>
      <c r="H31" s="25" t="s">
        <v>71</v>
      </c>
      <c r="I31" s="86" t="s">
        <v>146</v>
      </c>
      <c r="J31" s="25" t="s">
        <v>71</v>
      </c>
      <c r="K31" s="87" t="s">
        <v>63</v>
      </c>
      <c r="L31" s="226"/>
      <c r="M31" s="227"/>
      <c r="W31" s="10">
        <v>24</v>
      </c>
      <c r="X31" s="89"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171">
        <v>24</v>
      </c>
      <c r="AM31" s="84" t="str">
        <f t="shared" ca="1" si="13"/>
        <v/>
      </c>
    </row>
    <row r="32" spans="1:39" ht="11.25" customHeight="1">
      <c r="A32" s="207">
        <v>5</v>
      </c>
      <c r="B32" s="210"/>
      <c r="C32" s="211"/>
      <c r="D32" s="207"/>
      <c r="E32" s="216"/>
      <c r="F32" s="217"/>
      <c r="G32" s="207"/>
      <c r="H32" s="44" t="s">
        <v>71</v>
      </c>
      <c r="I32" s="167" t="s">
        <v>4</v>
      </c>
      <c r="J32" s="44" t="s">
        <v>71</v>
      </c>
      <c r="K32" s="168" t="s">
        <v>5</v>
      </c>
      <c r="L32" s="222"/>
      <c r="M32" s="223"/>
      <c r="W32" s="10">
        <v>25</v>
      </c>
      <c r="X32" s="89"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171">
        <v>25</v>
      </c>
      <c r="AM32" s="84" t="str">
        <f t="shared" ca="1" si="13"/>
        <v/>
      </c>
    </row>
    <row r="33" spans="1:39" ht="11.25" customHeight="1">
      <c r="A33" s="208"/>
      <c r="B33" s="212"/>
      <c r="C33" s="213"/>
      <c r="D33" s="208"/>
      <c r="E33" s="218"/>
      <c r="F33" s="219"/>
      <c r="G33" s="208"/>
      <c r="H33" s="46" t="s">
        <v>71</v>
      </c>
      <c r="I33" s="85" t="s">
        <v>56</v>
      </c>
      <c r="J33" s="46" t="s">
        <v>71</v>
      </c>
      <c r="K33" s="170" t="s">
        <v>60</v>
      </c>
      <c r="L33" s="224"/>
      <c r="M33" s="225"/>
      <c r="W33" s="10">
        <v>26</v>
      </c>
      <c r="X33" s="89"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171">
        <v>26</v>
      </c>
      <c r="AM33" s="84" t="str">
        <f t="shared" ca="1" si="13"/>
        <v/>
      </c>
    </row>
    <row r="34" spans="1:39" ht="11.25" customHeight="1">
      <c r="A34" s="208"/>
      <c r="B34" s="212"/>
      <c r="C34" s="213"/>
      <c r="D34" s="208"/>
      <c r="E34" s="220"/>
      <c r="F34" s="221"/>
      <c r="G34" s="208"/>
      <c r="H34" s="46" t="s">
        <v>71</v>
      </c>
      <c r="I34" s="85" t="s">
        <v>41</v>
      </c>
      <c r="J34" s="46" t="s">
        <v>71</v>
      </c>
      <c r="K34" s="170" t="s">
        <v>59</v>
      </c>
      <c r="L34" s="224"/>
      <c r="M34" s="225"/>
      <c r="W34" s="10">
        <v>27</v>
      </c>
      <c r="X34" s="89"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171">
        <v>27</v>
      </c>
      <c r="AM34" s="84" t="str">
        <f t="shared" ca="1" si="13"/>
        <v/>
      </c>
    </row>
    <row r="35" spans="1:39" ht="11.25" customHeight="1">
      <c r="A35" s="208"/>
      <c r="B35" s="212"/>
      <c r="C35" s="213"/>
      <c r="D35" s="208"/>
      <c r="E35" s="216"/>
      <c r="F35" s="217"/>
      <c r="G35" s="208"/>
      <c r="H35" s="46" t="s">
        <v>71</v>
      </c>
      <c r="I35" s="85" t="s">
        <v>57</v>
      </c>
      <c r="J35" s="46" t="s">
        <v>71</v>
      </c>
      <c r="K35" s="170" t="s">
        <v>61</v>
      </c>
      <c r="L35" s="224"/>
      <c r="M35" s="225"/>
      <c r="W35" s="10">
        <v>28</v>
      </c>
      <c r="X35" s="89"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171">
        <v>28</v>
      </c>
      <c r="AM35" s="84" t="str">
        <f t="shared" ca="1" si="13"/>
        <v/>
      </c>
    </row>
    <row r="36" spans="1:39" ht="11.25" customHeight="1">
      <c r="A36" s="208"/>
      <c r="B36" s="212"/>
      <c r="C36" s="213"/>
      <c r="D36" s="208"/>
      <c r="E36" s="218"/>
      <c r="F36" s="219"/>
      <c r="G36" s="208"/>
      <c r="H36" s="46" t="s">
        <v>71</v>
      </c>
      <c r="I36" s="85" t="s">
        <v>58</v>
      </c>
      <c r="J36" s="46" t="s">
        <v>71</v>
      </c>
      <c r="K36" s="170" t="s">
        <v>62</v>
      </c>
      <c r="L36" s="224"/>
      <c r="M36" s="225"/>
      <c r="W36" s="10">
        <v>29</v>
      </c>
      <c r="X36" s="89"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171">
        <v>29</v>
      </c>
      <c r="AM36" s="84" t="str">
        <f t="shared" ca="1" si="13"/>
        <v/>
      </c>
    </row>
    <row r="37" spans="1:39" ht="11.25" customHeight="1">
      <c r="A37" s="209"/>
      <c r="B37" s="214"/>
      <c r="C37" s="215"/>
      <c r="D37" s="209"/>
      <c r="E37" s="220"/>
      <c r="F37" s="221"/>
      <c r="G37" s="209"/>
      <c r="H37" s="25" t="s">
        <v>71</v>
      </c>
      <c r="I37" s="86" t="s">
        <v>146</v>
      </c>
      <c r="J37" s="25" t="s">
        <v>71</v>
      </c>
      <c r="K37" s="87" t="s">
        <v>63</v>
      </c>
      <c r="L37" s="226"/>
      <c r="M37" s="227"/>
      <c r="W37" s="10">
        <v>30</v>
      </c>
      <c r="X37" s="89"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83">
        <v>30</v>
      </c>
      <c r="AM37" s="84" t="str">
        <f t="shared" ca="1" si="13"/>
        <v/>
      </c>
    </row>
    <row r="38" spans="1:39" ht="11.25" customHeight="1">
      <c r="A38" s="207">
        <v>6</v>
      </c>
      <c r="B38" s="210"/>
      <c r="C38" s="211"/>
      <c r="D38" s="207"/>
      <c r="E38" s="216"/>
      <c r="F38" s="217"/>
      <c r="G38" s="207"/>
      <c r="H38" s="44" t="s">
        <v>71</v>
      </c>
      <c r="I38" s="167" t="s">
        <v>4</v>
      </c>
      <c r="J38" s="44" t="s">
        <v>71</v>
      </c>
      <c r="K38" s="168" t="s">
        <v>5</v>
      </c>
      <c r="L38" s="222"/>
      <c r="M38" s="223"/>
      <c r="AL38" s="83">
        <v>31</v>
      </c>
      <c r="AM38" s="84" t="str">
        <f t="shared" ref="AM38:AM47" ca="1" si="14">IF((INDIRECT("H"&amp;ROW($H$10)+(6*(AL38-1)))="■")*(INDIRECT("E"&amp;ROW($E$8)+(6*(AL38-1)))=""),"未填",IF((INDIRECT("H"&amp;ROW($H$10)+(6*(AL38-1)))="■")*(INDIRECT("E"&amp;ROW($E$8)+(6*(AL38-1)))=$R$12),"跨",IF((INDIRECT("H"&amp;ROW($H$10)+(6*(AL38-1)))="■")*(INDIRECT("E"&amp;ROW($E$8)+(6*(AL38-1)))&lt;&gt;$R$12),"非跨","")))</f>
        <v/>
      </c>
    </row>
    <row r="39" spans="1:39" ht="11.25" customHeight="1">
      <c r="A39" s="208"/>
      <c r="B39" s="212"/>
      <c r="C39" s="213"/>
      <c r="D39" s="208"/>
      <c r="E39" s="218"/>
      <c r="F39" s="219"/>
      <c r="G39" s="208"/>
      <c r="H39" s="46" t="s">
        <v>71</v>
      </c>
      <c r="I39" s="85" t="s">
        <v>56</v>
      </c>
      <c r="J39" s="46" t="s">
        <v>71</v>
      </c>
      <c r="K39" s="170" t="s">
        <v>60</v>
      </c>
      <c r="L39" s="224"/>
      <c r="M39" s="225"/>
      <c r="AL39" s="83">
        <v>32</v>
      </c>
      <c r="AM39" s="84" t="str">
        <f t="shared" ca="1" si="14"/>
        <v/>
      </c>
    </row>
    <row r="40" spans="1:39" ht="11.25" customHeight="1">
      <c r="A40" s="208"/>
      <c r="B40" s="212"/>
      <c r="C40" s="213"/>
      <c r="D40" s="208"/>
      <c r="E40" s="220"/>
      <c r="F40" s="221"/>
      <c r="G40" s="208"/>
      <c r="H40" s="46" t="s">
        <v>71</v>
      </c>
      <c r="I40" s="85" t="s">
        <v>41</v>
      </c>
      <c r="J40" s="46" t="s">
        <v>71</v>
      </c>
      <c r="K40" s="170" t="s">
        <v>59</v>
      </c>
      <c r="L40" s="224"/>
      <c r="M40" s="225"/>
      <c r="AL40" s="83">
        <v>33</v>
      </c>
      <c r="AM40" s="84" t="str">
        <f t="shared" ca="1" si="14"/>
        <v/>
      </c>
    </row>
    <row r="41" spans="1:39" ht="11.25" customHeight="1">
      <c r="A41" s="208"/>
      <c r="B41" s="212"/>
      <c r="C41" s="213"/>
      <c r="D41" s="208"/>
      <c r="E41" s="216"/>
      <c r="F41" s="217"/>
      <c r="G41" s="208"/>
      <c r="H41" s="46" t="s">
        <v>71</v>
      </c>
      <c r="I41" s="85" t="s">
        <v>57</v>
      </c>
      <c r="J41" s="46" t="s">
        <v>71</v>
      </c>
      <c r="K41" s="170" t="s">
        <v>61</v>
      </c>
      <c r="L41" s="224"/>
      <c r="M41" s="225"/>
      <c r="AL41" s="83">
        <v>34</v>
      </c>
      <c r="AM41" s="84" t="str">
        <f t="shared" ca="1" si="14"/>
        <v/>
      </c>
    </row>
    <row r="42" spans="1:39" ht="11.25" customHeight="1">
      <c r="A42" s="208"/>
      <c r="B42" s="212"/>
      <c r="C42" s="213"/>
      <c r="D42" s="208"/>
      <c r="E42" s="218"/>
      <c r="F42" s="219"/>
      <c r="G42" s="208"/>
      <c r="H42" s="46" t="s">
        <v>71</v>
      </c>
      <c r="I42" s="85" t="s">
        <v>58</v>
      </c>
      <c r="J42" s="46" t="s">
        <v>71</v>
      </c>
      <c r="K42" s="170" t="s">
        <v>62</v>
      </c>
      <c r="L42" s="224"/>
      <c r="M42" s="225"/>
      <c r="AL42" s="83">
        <v>35</v>
      </c>
      <c r="AM42" s="84" t="str">
        <f t="shared" ca="1" si="14"/>
        <v/>
      </c>
    </row>
    <row r="43" spans="1:39" ht="11.25" customHeight="1">
      <c r="A43" s="209"/>
      <c r="B43" s="214"/>
      <c r="C43" s="215"/>
      <c r="D43" s="209"/>
      <c r="E43" s="220"/>
      <c r="F43" s="221"/>
      <c r="G43" s="209"/>
      <c r="H43" s="25" t="s">
        <v>71</v>
      </c>
      <c r="I43" s="86" t="s">
        <v>146</v>
      </c>
      <c r="J43" s="25" t="s">
        <v>71</v>
      </c>
      <c r="K43" s="87" t="s">
        <v>63</v>
      </c>
      <c r="L43" s="226"/>
      <c r="M43" s="227"/>
      <c r="AL43" s="83">
        <v>36</v>
      </c>
      <c r="AM43" s="84" t="str">
        <f t="shared" ca="1" si="14"/>
        <v/>
      </c>
    </row>
    <row r="44" spans="1:39" ht="11.25" customHeight="1">
      <c r="A44" s="207">
        <v>7</v>
      </c>
      <c r="B44" s="210"/>
      <c r="C44" s="211"/>
      <c r="D44" s="207"/>
      <c r="E44" s="216"/>
      <c r="F44" s="217"/>
      <c r="G44" s="207"/>
      <c r="H44" s="44" t="s">
        <v>71</v>
      </c>
      <c r="I44" s="167" t="s">
        <v>4</v>
      </c>
      <c r="J44" s="44" t="s">
        <v>71</v>
      </c>
      <c r="K44" s="168" t="s">
        <v>5</v>
      </c>
      <c r="L44" s="222"/>
      <c r="M44" s="223"/>
      <c r="AL44" s="83">
        <v>37</v>
      </c>
      <c r="AM44" s="84" t="str">
        <f t="shared" ca="1" si="14"/>
        <v/>
      </c>
    </row>
    <row r="45" spans="1:39" ht="11.25" customHeight="1">
      <c r="A45" s="208"/>
      <c r="B45" s="212"/>
      <c r="C45" s="213"/>
      <c r="D45" s="208"/>
      <c r="E45" s="218"/>
      <c r="F45" s="219"/>
      <c r="G45" s="208"/>
      <c r="H45" s="46" t="s">
        <v>71</v>
      </c>
      <c r="I45" s="85" t="s">
        <v>56</v>
      </c>
      <c r="J45" s="46" t="s">
        <v>71</v>
      </c>
      <c r="K45" s="170" t="s">
        <v>60</v>
      </c>
      <c r="L45" s="224"/>
      <c r="M45" s="225"/>
      <c r="AL45" s="83">
        <v>38</v>
      </c>
      <c r="AM45" s="84" t="str">
        <f t="shared" ca="1" si="14"/>
        <v/>
      </c>
    </row>
    <row r="46" spans="1:39" ht="11.25" customHeight="1">
      <c r="A46" s="208"/>
      <c r="B46" s="212"/>
      <c r="C46" s="213"/>
      <c r="D46" s="208"/>
      <c r="E46" s="220"/>
      <c r="F46" s="221"/>
      <c r="G46" s="208"/>
      <c r="H46" s="46" t="s">
        <v>71</v>
      </c>
      <c r="I46" s="85" t="s">
        <v>41</v>
      </c>
      <c r="J46" s="46" t="s">
        <v>71</v>
      </c>
      <c r="K46" s="170" t="s">
        <v>59</v>
      </c>
      <c r="L46" s="224"/>
      <c r="M46" s="225"/>
      <c r="AL46" s="83">
        <v>39</v>
      </c>
      <c r="AM46" s="84" t="str">
        <f t="shared" ca="1" si="14"/>
        <v/>
      </c>
    </row>
    <row r="47" spans="1:39" ht="11.25" customHeight="1">
      <c r="A47" s="208"/>
      <c r="B47" s="212"/>
      <c r="C47" s="213"/>
      <c r="D47" s="208"/>
      <c r="E47" s="216"/>
      <c r="F47" s="217"/>
      <c r="G47" s="208"/>
      <c r="H47" s="46" t="s">
        <v>71</v>
      </c>
      <c r="I47" s="85" t="s">
        <v>57</v>
      </c>
      <c r="J47" s="46" t="s">
        <v>71</v>
      </c>
      <c r="K47" s="170" t="s">
        <v>61</v>
      </c>
      <c r="L47" s="224"/>
      <c r="M47" s="225"/>
      <c r="AL47" s="83">
        <v>40</v>
      </c>
      <c r="AM47" s="84" t="str">
        <f t="shared" ca="1" si="14"/>
        <v/>
      </c>
    </row>
    <row r="48" spans="1:39" ht="11.25" customHeight="1">
      <c r="A48" s="208"/>
      <c r="B48" s="212"/>
      <c r="C48" s="213"/>
      <c r="D48" s="208"/>
      <c r="E48" s="218"/>
      <c r="F48" s="219"/>
      <c r="G48" s="208"/>
      <c r="H48" s="46" t="s">
        <v>71</v>
      </c>
      <c r="I48" s="85" t="s">
        <v>58</v>
      </c>
      <c r="J48" s="46" t="s">
        <v>71</v>
      </c>
      <c r="K48" s="170" t="s">
        <v>62</v>
      </c>
      <c r="L48" s="224"/>
      <c r="M48" s="225"/>
    </row>
    <row r="49" spans="1:13" ht="11.25" customHeight="1">
      <c r="A49" s="209"/>
      <c r="B49" s="214"/>
      <c r="C49" s="215"/>
      <c r="D49" s="209"/>
      <c r="E49" s="220"/>
      <c r="F49" s="221"/>
      <c r="G49" s="209"/>
      <c r="H49" s="25" t="s">
        <v>71</v>
      </c>
      <c r="I49" s="86" t="s">
        <v>146</v>
      </c>
      <c r="J49" s="25" t="s">
        <v>71</v>
      </c>
      <c r="K49" s="87" t="s">
        <v>63</v>
      </c>
      <c r="L49" s="226"/>
      <c r="M49" s="227"/>
    </row>
    <row r="50" spans="1:13" ht="11.25" customHeight="1">
      <c r="A50" s="207">
        <v>8</v>
      </c>
      <c r="B50" s="210"/>
      <c r="C50" s="211"/>
      <c r="D50" s="207"/>
      <c r="E50" s="216"/>
      <c r="F50" s="217"/>
      <c r="G50" s="207"/>
      <c r="H50" s="44" t="s">
        <v>71</v>
      </c>
      <c r="I50" s="167" t="s">
        <v>4</v>
      </c>
      <c r="J50" s="44" t="s">
        <v>71</v>
      </c>
      <c r="K50" s="168" t="s">
        <v>5</v>
      </c>
      <c r="L50" s="222"/>
      <c r="M50" s="223"/>
    </row>
    <row r="51" spans="1:13" ht="11.25" customHeight="1">
      <c r="A51" s="208"/>
      <c r="B51" s="212"/>
      <c r="C51" s="213"/>
      <c r="D51" s="208"/>
      <c r="E51" s="218"/>
      <c r="F51" s="219"/>
      <c r="G51" s="208"/>
      <c r="H51" s="46" t="s">
        <v>71</v>
      </c>
      <c r="I51" s="85" t="s">
        <v>56</v>
      </c>
      <c r="J51" s="46" t="s">
        <v>71</v>
      </c>
      <c r="K51" s="170" t="s">
        <v>60</v>
      </c>
      <c r="L51" s="224"/>
      <c r="M51" s="225"/>
    </row>
    <row r="52" spans="1:13" ht="11.25" customHeight="1">
      <c r="A52" s="208"/>
      <c r="B52" s="212"/>
      <c r="C52" s="213"/>
      <c r="D52" s="208"/>
      <c r="E52" s="220"/>
      <c r="F52" s="221"/>
      <c r="G52" s="208"/>
      <c r="H52" s="46" t="s">
        <v>71</v>
      </c>
      <c r="I52" s="85" t="s">
        <v>41</v>
      </c>
      <c r="J52" s="46" t="s">
        <v>71</v>
      </c>
      <c r="K52" s="170" t="s">
        <v>59</v>
      </c>
      <c r="L52" s="224"/>
      <c r="M52" s="225"/>
    </row>
    <row r="53" spans="1:13" ht="11.25" customHeight="1">
      <c r="A53" s="208"/>
      <c r="B53" s="212"/>
      <c r="C53" s="213"/>
      <c r="D53" s="208"/>
      <c r="E53" s="216"/>
      <c r="F53" s="217"/>
      <c r="G53" s="208"/>
      <c r="H53" s="46" t="s">
        <v>71</v>
      </c>
      <c r="I53" s="85" t="s">
        <v>57</v>
      </c>
      <c r="J53" s="46" t="s">
        <v>71</v>
      </c>
      <c r="K53" s="170" t="s">
        <v>61</v>
      </c>
      <c r="L53" s="224"/>
      <c r="M53" s="225"/>
    </row>
    <row r="54" spans="1:13" ht="11.25" customHeight="1">
      <c r="A54" s="208"/>
      <c r="B54" s="212"/>
      <c r="C54" s="213"/>
      <c r="D54" s="208"/>
      <c r="E54" s="218"/>
      <c r="F54" s="219"/>
      <c r="G54" s="208"/>
      <c r="H54" s="46" t="s">
        <v>71</v>
      </c>
      <c r="I54" s="85" t="s">
        <v>58</v>
      </c>
      <c r="J54" s="46" t="s">
        <v>71</v>
      </c>
      <c r="K54" s="170" t="s">
        <v>62</v>
      </c>
      <c r="L54" s="224"/>
      <c r="M54" s="225"/>
    </row>
    <row r="55" spans="1:13" ht="11.25" customHeight="1">
      <c r="A55" s="209"/>
      <c r="B55" s="214"/>
      <c r="C55" s="215"/>
      <c r="D55" s="209"/>
      <c r="E55" s="220"/>
      <c r="F55" s="221"/>
      <c r="G55" s="209"/>
      <c r="H55" s="25" t="s">
        <v>71</v>
      </c>
      <c r="I55" s="86" t="s">
        <v>146</v>
      </c>
      <c r="J55" s="25" t="s">
        <v>71</v>
      </c>
      <c r="K55" s="87" t="s">
        <v>63</v>
      </c>
      <c r="L55" s="226"/>
      <c r="M55" s="227"/>
    </row>
    <row r="56" spans="1:13" ht="11.25" customHeight="1">
      <c r="A56" s="207">
        <v>9</v>
      </c>
      <c r="B56" s="210"/>
      <c r="C56" s="211"/>
      <c r="D56" s="207"/>
      <c r="E56" s="216"/>
      <c r="F56" s="217"/>
      <c r="G56" s="207"/>
      <c r="H56" s="44" t="s">
        <v>71</v>
      </c>
      <c r="I56" s="167" t="s">
        <v>4</v>
      </c>
      <c r="J56" s="44" t="s">
        <v>71</v>
      </c>
      <c r="K56" s="168" t="s">
        <v>5</v>
      </c>
      <c r="L56" s="222"/>
      <c r="M56" s="223"/>
    </row>
    <row r="57" spans="1:13" ht="11.25" customHeight="1">
      <c r="A57" s="208"/>
      <c r="B57" s="212"/>
      <c r="C57" s="213"/>
      <c r="D57" s="208"/>
      <c r="E57" s="218"/>
      <c r="F57" s="219"/>
      <c r="G57" s="208"/>
      <c r="H57" s="46" t="s">
        <v>71</v>
      </c>
      <c r="I57" s="85" t="s">
        <v>56</v>
      </c>
      <c r="J57" s="46" t="s">
        <v>71</v>
      </c>
      <c r="K57" s="170" t="s">
        <v>60</v>
      </c>
      <c r="L57" s="224"/>
      <c r="M57" s="225"/>
    </row>
    <row r="58" spans="1:13" ht="11.25" customHeight="1">
      <c r="A58" s="208"/>
      <c r="B58" s="212"/>
      <c r="C58" s="213"/>
      <c r="D58" s="208"/>
      <c r="E58" s="220"/>
      <c r="F58" s="221"/>
      <c r="G58" s="208"/>
      <c r="H58" s="46" t="s">
        <v>71</v>
      </c>
      <c r="I58" s="85" t="s">
        <v>41</v>
      </c>
      <c r="J58" s="46" t="s">
        <v>71</v>
      </c>
      <c r="K58" s="170" t="s">
        <v>59</v>
      </c>
      <c r="L58" s="224"/>
      <c r="M58" s="225"/>
    </row>
    <row r="59" spans="1:13" ht="11.25" customHeight="1">
      <c r="A59" s="208"/>
      <c r="B59" s="212"/>
      <c r="C59" s="213"/>
      <c r="D59" s="208"/>
      <c r="E59" s="216"/>
      <c r="F59" s="217"/>
      <c r="G59" s="208"/>
      <c r="H59" s="46" t="s">
        <v>71</v>
      </c>
      <c r="I59" s="85" t="s">
        <v>57</v>
      </c>
      <c r="J59" s="46" t="s">
        <v>71</v>
      </c>
      <c r="K59" s="170" t="s">
        <v>61</v>
      </c>
      <c r="L59" s="224"/>
      <c r="M59" s="225"/>
    </row>
    <row r="60" spans="1:13" ht="11.25" customHeight="1">
      <c r="A60" s="208"/>
      <c r="B60" s="212"/>
      <c r="C60" s="213"/>
      <c r="D60" s="208"/>
      <c r="E60" s="218"/>
      <c r="F60" s="219"/>
      <c r="G60" s="208"/>
      <c r="H60" s="46" t="s">
        <v>71</v>
      </c>
      <c r="I60" s="85" t="s">
        <v>58</v>
      </c>
      <c r="J60" s="46" t="s">
        <v>71</v>
      </c>
      <c r="K60" s="170" t="s">
        <v>62</v>
      </c>
      <c r="L60" s="224"/>
      <c r="M60" s="225"/>
    </row>
    <row r="61" spans="1:13" ht="11.25" customHeight="1">
      <c r="A61" s="209"/>
      <c r="B61" s="214"/>
      <c r="C61" s="215"/>
      <c r="D61" s="209"/>
      <c r="E61" s="220"/>
      <c r="F61" s="221"/>
      <c r="G61" s="209"/>
      <c r="H61" s="25" t="s">
        <v>71</v>
      </c>
      <c r="I61" s="86" t="s">
        <v>146</v>
      </c>
      <c r="J61" s="25" t="s">
        <v>71</v>
      </c>
      <c r="K61" s="87" t="s">
        <v>63</v>
      </c>
      <c r="L61" s="226"/>
      <c r="M61" s="227"/>
    </row>
    <row r="62" spans="1:13" ht="11.25" customHeight="1">
      <c r="A62" s="207">
        <v>10</v>
      </c>
      <c r="B62" s="210"/>
      <c r="C62" s="211"/>
      <c r="D62" s="207"/>
      <c r="E62" s="216"/>
      <c r="F62" s="217"/>
      <c r="G62" s="207"/>
      <c r="H62" s="44" t="s">
        <v>71</v>
      </c>
      <c r="I62" s="167" t="s">
        <v>4</v>
      </c>
      <c r="J62" s="44" t="s">
        <v>71</v>
      </c>
      <c r="K62" s="168" t="s">
        <v>5</v>
      </c>
      <c r="L62" s="222"/>
      <c r="M62" s="223"/>
    </row>
    <row r="63" spans="1:13" ht="11.25" customHeight="1">
      <c r="A63" s="208"/>
      <c r="B63" s="212"/>
      <c r="C63" s="213"/>
      <c r="D63" s="208"/>
      <c r="E63" s="218"/>
      <c r="F63" s="219"/>
      <c r="G63" s="208"/>
      <c r="H63" s="46" t="s">
        <v>71</v>
      </c>
      <c r="I63" s="85" t="s">
        <v>56</v>
      </c>
      <c r="J63" s="46" t="s">
        <v>71</v>
      </c>
      <c r="K63" s="170" t="s">
        <v>60</v>
      </c>
      <c r="L63" s="224"/>
      <c r="M63" s="225"/>
    </row>
    <row r="64" spans="1:13" ht="11.25" customHeight="1">
      <c r="A64" s="208"/>
      <c r="B64" s="212"/>
      <c r="C64" s="213"/>
      <c r="D64" s="208"/>
      <c r="E64" s="220"/>
      <c r="F64" s="221"/>
      <c r="G64" s="208"/>
      <c r="H64" s="46" t="s">
        <v>71</v>
      </c>
      <c r="I64" s="85" t="s">
        <v>41</v>
      </c>
      <c r="J64" s="46" t="s">
        <v>71</v>
      </c>
      <c r="K64" s="170" t="s">
        <v>59</v>
      </c>
      <c r="L64" s="224"/>
      <c r="M64" s="225"/>
    </row>
    <row r="65" spans="1:13" ht="11.25" customHeight="1">
      <c r="A65" s="208"/>
      <c r="B65" s="212"/>
      <c r="C65" s="213"/>
      <c r="D65" s="208"/>
      <c r="E65" s="216"/>
      <c r="F65" s="217"/>
      <c r="G65" s="208"/>
      <c r="H65" s="46" t="s">
        <v>71</v>
      </c>
      <c r="I65" s="85" t="s">
        <v>57</v>
      </c>
      <c r="J65" s="46" t="s">
        <v>71</v>
      </c>
      <c r="K65" s="170" t="s">
        <v>61</v>
      </c>
      <c r="L65" s="224"/>
      <c r="M65" s="225"/>
    </row>
    <row r="66" spans="1:13" ht="11.25" customHeight="1">
      <c r="A66" s="208"/>
      <c r="B66" s="212"/>
      <c r="C66" s="213"/>
      <c r="D66" s="208"/>
      <c r="E66" s="218"/>
      <c r="F66" s="219"/>
      <c r="G66" s="208"/>
      <c r="H66" s="46" t="s">
        <v>71</v>
      </c>
      <c r="I66" s="85" t="s">
        <v>58</v>
      </c>
      <c r="J66" s="46" t="s">
        <v>71</v>
      </c>
      <c r="K66" s="170" t="s">
        <v>62</v>
      </c>
      <c r="L66" s="224"/>
      <c r="M66" s="225"/>
    </row>
    <row r="67" spans="1:13" ht="11.25" customHeight="1">
      <c r="A67" s="209"/>
      <c r="B67" s="214"/>
      <c r="C67" s="215"/>
      <c r="D67" s="209"/>
      <c r="E67" s="220"/>
      <c r="F67" s="221"/>
      <c r="G67" s="209"/>
      <c r="H67" s="25" t="s">
        <v>71</v>
      </c>
      <c r="I67" s="86" t="s">
        <v>146</v>
      </c>
      <c r="J67" s="25" t="s">
        <v>71</v>
      </c>
      <c r="K67" s="87" t="s">
        <v>63</v>
      </c>
      <c r="L67" s="226"/>
      <c r="M67" s="227"/>
    </row>
    <row r="68" spans="1:13" ht="11.25" customHeight="1">
      <c r="A68" s="207">
        <v>11</v>
      </c>
      <c r="B68" s="210"/>
      <c r="C68" s="211"/>
      <c r="D68" s="207"/>
      <c r="E68" s="216"/>
      <c r="F68" s="217"/>
      <c r="G68" s="207"/>
      <c r="H68" s="44" t="s">
        <v>71</v>
      </c>
      <c r="I68" s="167" t="s">
        <v>4</v>
      </c>
      <c r="J68" s="44" t="s">
        <v>71</v>
      </c>
      <c r="K68" s="168" t="s">
        <v>5</v>
      </c>
      <c r="L68" s="222"/>
      <c r="M68" s="223"/>
    </row>
    <row r="69" spans="1:13" ht="11.25" customHeight="1">
      <c r="A69" s="208"/>
      <c r="B69" s="212"/>
      <c r="C69" s="213"/>
      <c r="D69" s="208"/>
      <c r="E69" s="218"/>
      <c r="F69" s="219"/>
      <c r="G69" s="208"/>
      <c r="H69" s="46" t="s">
        <v>71</v>
      </c>
      <c r="I69" s="85" t="s">
        <v>56</v>
      </c>
      <c r="J69" s="46" t="s">
        <v>71</v>
      </c>
      <c r="K69" s="170" t="s">
        <v>60</v>
      </c>
      <c r="L69" s="224"/>
      <c r="M69" s="225"/>
    </row>
    <row r="70" spans="1:13" ht="11.25" customHeight="1">
      <c r="A70" s="208"/>
      <c r="B70" s="212"/>
      <c r="C70" s="213"/>
      <c r="D70" s="208"/>
      <c r="E70" s="220"/>
      <c r="F70" s="221"/>
      <c r="G70" s="208"/>
      <c r="H70" s="46" t="s">
        <v>71</v>
      </c>
      <c r="I70" s="85" t="s">
        <v>41</v>
      </c>
      <c r="J70" s="46" t="s">
        <v>71</v>
      </c>
      <c r="K70" s="170" t="s">
        <v>59</v>
      </c>
      <c r="L70" s="224"/>
      <c r="M70" s="225"/>
    </row>
    <row r="71" spans="1:13" ht="11.25" customHeight="1">
      <c r="A71" s="208"/>
      <c r="B71" s="212"/>
      <c r="C71" s="213"/>
      <c r="D71" s="208"/>
      <c r="E71" s="216"/>
      <c r="F71" s="217"/>
      <c r="G71" s="208"/>
      <c r="H71" s="46" t="s">
        <v>71</v>
      </c>
      <c r="I71" s="85" t="s">
        <v>57</v>
      </c>
      <c r="J71" s="46" t="s">
        <v>71</v>
      </c>
      <c r="K71" s="170" t="s">
        <v>61</v>
      </c>
      <c r="L71" s="224"/>
      <c r="M71" s="225"/>
    </row>
    <row r="72" spans="1:13" ht="11.25" customHeight="1">
      <c r="A72" s="208"/>
      <c r="B72" s="212"/>
      <c r="C72" s="213"/>
      <c r="D72" s="208"/>
      <c r="E72" s="218"/>
      <c r="F72" s="219"/>
      <c r="G72" s="208"/>
      <c r="H72" s="46" t="s">
        <v>71</v>
      </c>
      <c r="I72" s="85" t="s">
        <v>58</v>
      </c>
      <c r="J72" s="46" t="s">
        <v>71</v>
      </c>
      <c r="K72" s="170" t="s">
        <v>62</v>
      </c>
      <c r="L72" s="224"/>
      <c r="M72" s="225"/>
    </row>
    <row r="73" spans="1:13" ht="11.25" customHeight="1">
      <c r="A73" s="209"/>
      <c r="B73" s="214"/>
      <c r="C73" s="215"/>
      <c r="D73" s="209"/>
      <c r="E73" s="220"/>
      <c r="F73" s="221"/>
      <c r="G73" s="209"/>
      <c r="H73" s="25" t="s">
        <v>71</v>
      </c>
      <c r="I73" s="86" t="s">
        <v>146</v>
      </c>
      <c r="J73" s="25" t="s">
        <v>71</v>
      </c>
      <c r="K73" s="87" t="s">
        <v>63</v>
      </c>
      <c r="L73" s="226"/>
      <c r="M73" s="227"/>
    </row>
    <row r="74" spans="1:13" ht="11.25" customHeight="1">
      <c r="A74" s="207">
        <v>12</v>
      </c>
      <c r="B74" s="210"/>
      <c r="C74" s="211"/>
      <c r="D74" s="207"/>
      <c r="E74" s="216"/>
      <c r="F74" s="217"/>
      <c r="G74" s="207"/>
      <c r="H74" s="44" t="s">
        <v>71</v>
      </c>
      <c r="I74" s="167" t="s">
        <v>4</v>
      </c>
      <c r="J74" s="44" t="s">
        <v>71</v>
      </c>
      <c r="K74" s="168" t="s">
        <v>5</v>
      </c>
      <c r="L74" s="222"/>
      <c r="M74" s="223"/>
    </row>
    <row r="75" spans="1:13" ht="11.25" customHeight="1">
      <c r="A75" s="208"/>
      <c r="B75" s="212"/>
      <c r="C75" s="213"/>
      <c r="D75" s="208"/>
      <c r="E75" s="218"/>
      <c r="F75" s="219"/>
      <c r="G75" s="208"/>
      <c r="H75" s="46" t="s">
        <v>71</v>
      </c>
      <c r="I75" s="85" t="s">
        <v>56</v>
      </c>
      <c r="J75" s="46" t="s">
        <v>71</v>
      </c>
      <c r="K75" s="170" t="s">
        <v>60</v>
      </c>
      <c r="L75" s="224"/>
      <c r="M75" s="225"/>
    </row>
    <row r="76" spans="1:13" ht="11.25" customHeight="1">
      <c r="A76" s="208"/>
      <c r="B76" s="212"/>
      <c r="C76" s="213"/>
      <c r="D76" s="208"/>
      <c r="E76" s="220"/>
      <c r="F76" s="221"/>
      <c r="G76" s="208"/>
      <c r="H76" s="46" t="s">
        <v>71</v>
      </c>
      <c r="I76" s="85" t="s">
        <v>41</v>
      </c>
      <c r="J76" s="46" t="s">
        <v>71</v>
      </c>
      <c r="K76" s="170" t="s">
        <v>59</v>
      </c>
      <c r="L76" s="224"/>
      <c r="M76" s="225"/>
    </row>
    <row r="77" spans="1:13" ht="11.25" customHeight="1">
      <c r="A77" s="208"/>
      <c r="B77" s="212"/>
      <c r="C77" s="213"/>
      <c r="D77" s="208"/>
      <c r="E77" s="216"/>
      <c r="F77" s="217"/>
      <c r="G77" s="208"/>
      <c r="H77" s="46" t="s">
        <v>71</v>
      </c>
      <c r="I77" s="85" t="s">
        <v>57</v>
      </c>
      <c r="J77" s="46" t="s">
        <v>71</v>
      </c>
      <c r="K77" s="170" t="s">
        <v>61</v>
      </c>
      <c r="L77" s="224"/>
      <c r="M77" s="225"/>
    </row>
    <row r="78" spans="1:13" ht="11.25" customHeight="1">
      <c r="A78" s="208"/>
      <c r="B78" s="212"/>
      <c r="C78" s="213"/>
      <c r="D78" s="208"/>
      <c r="E78" s="218"/>
      <c r="F78" s="219"/>
      <c r="G78" s="208"/>
      <c r="H78" s="46" t="s">
        <v>71</v>
      </c>
      <c r="I78" s="85" t="s">
        <v>58</v>
      </c>
      <c r="J78" s="46" t="s">
        <v>71</v>
      </c>
      <c r="K78" s="170" t="s">
        <v>62</v>
      </c>
      <c r="L78" s="224"/>
      <c r="M78" s="225"/>
    </row>
    <row r="79" spans="1:13" ht="11.25" customHeight="1">
      <c r="A79" s="209"/>
      <c r="B79" s="214"/>
      <c r="C79" s="215"/>
      <c r="D79" s="209"/>
      <c r="E79" s="220"/>
      <c r="F79" s="221"/>
      <c r="G79" s="209"/>
      <c r="H79" s="25" t="s">
        <v>71</v>
      </c>
      <c r="I79" s="86" t="s">
        <v>146</v>
      </c>
      <c r="J79" s="25" t="s">
        <v>71</v>
      </c>
      <c r="K79" s="87" t="s">
        <v>63</v>
      </c>
      <c r="L79" s="226"/>
      <c r="M79" s="227"/>
    </row>
    <row r="80" spans="1:13" ht="11.25" customHeight="1">
      <c r="A80" s="207">
        <v>13</v>
      </c>
      <c r="B80" s="210"/>
      <c r="C80" s="211"/>
      <c r="D80" s="207"/>
      <c r="E80" s="216"/>
      <c r="F80" s="217"/>
      <c r="G80" s="207"/>
      <c r="H80" s="44" t="s">
        <v>71</v>
      </c>
      <c r="I80" s="167" t="s">
        <v>4</v>
      </c>
      <c r="J80" s="44" t="s">
        <v>71</v>
      </c>
      <c r="K80" s="168" t="s">
        <v>5</v>
      </c>
      <c r="L80" s="222"/>
      <c r="M80" s="223"/>
    </row>
    <row r="81" spans="1:13" ht="11.25" customHeight="1">
      <c r="A81" s="208"/>
      <c r="B81" s="212"/>
      <c r="C81" s="213"/>
      <c r="D81" s="208"/>
      <c r="E81" s="218"/>
      <c r="F81" s="219"/>
      <c r="G81" s="208"/>
      <c r="H81" s="46" t="s">
        <v>71</v>
      </c>
      <c r="I81" s="85" t="s">
        <v>56</v>
      </c>
      <c r="J81" s="46" t="s">
        <v>71</v>
      </c>
      <c r="K81" s="170" t="s">
        <v>60</v>
      </c>
      <c r="L81" s="224"/>
      <c r="M81" s="225"/>
    </row>
    <row r="82" spans="1:13" ht="11.25" customHeight="1">
      <c r="A82" s="208"/>
      <c r="B82" s="212"/>
      <c r="C82" s="213"/>
      <c r="D82" s="208"/>
      <c r="E82" s="220"/>
      <c r="F82" s="221"/>
      <c r="G82" s="208"/>
      <c r="H82" s="46" t="s">
        <v>71</v>
      </c>
      <c r="I82" s="85" t="s">
        <v>41</v>
      </c>
      <c r="J82" s="46" t="s">
        <v>71</v>
      </c>
      <c r="K82" s="170" t="s">
        <v>59</v>
      </c>
      <c r="L82" s="224"/>
      <c r="M82" s="225"/>
    </row>
    <row r="83" spans="1:13" ht="11.25" customHeight="1">
      <c r="A83" s="208"/>
      <c r="B83" s="212"/>
      <c r="C83" s="213"/>
      <c r="D83" s="208"/>
      <c r="E83" s="216"/>
      <c r="F83" s="217"/>
      <c r="G83" s="208"/>
      <c r="H83" s="46" t="s">
        <v>71</v>
      </c>
      <c r="I83" s="85" t="s">
        <v>57</v>
      </c>
      <c r="J83" s="46" t="s">
        <v>71</v>
      </c>
      <c r="K83" s="170" t="s">
        <v>61</v>
      </c>
      <c r="L83" s="224"/>
      <c r="M83" s="225"/>
    </row>
    <row r="84" spans="1:13" ht="11.25" customHeight="1">
      <c r="A84" s="208"/>
      <c r="B84" s="212"/>
      <c r="C84" s="213"/>
      <c r="D84" s="208"/>
      <c r="E84" s="218"/>
      <c r="F84" s="219"/>
      <c r="G84" s="208"/>
      <c r="H84" s="46" t="s">
        <v>71</v>
      </c>
      <c r="I84" s="85" t="s">
        <v>58</v>
      </c>
      <c r="J84" s="46" t="s">
        <v>71</v>
      </c>
      <c r="K84" s="170" t="s">
        <v>62</v>
      </c>
      <c r="L84" s="224"/>
      <c r="M84" s="225"/>
    </row>
    <row r="85" spans="1:13" ht="11.25" customHeight="1">
      <c r="A85" s="209"/>
      <c r="B85" s="214"/>
      <c r="C85" s="215"/>
      <c r="D85" s="209"/>
      <c r="E85" s="220"/>
      <c r="F85" s="221"/>
      <c r="G85" s="209"/>
      <c r="H85" s="25" t="s">
        <v>71</v>
      </c>
      <c r="I85" s="86" t="s">
        <v>146</v>
      </c>
      <c r="J85" s="25" t="s">
        <v>71</v>
      </c>
      <c r="K85" s="87" t="s">
        <v>63</v>
      </c>
      <c r="L85" s="226"/>
      <c r="M85" s="227"/>
    </row>
    <row r="86" spans="1:13" ht="11.25" customHeight="1">
      <c r="A86" s="207">
        <v>14</v>
      </c>
      <c r="B86" s="210"/>
      <c r="C86" s="211"/>
      <c r="D86" s="207"/>
      <c r="E86" s="216"/>
      <c r="F86" s="217"/>
      <c r="G86" s="207"/>
      <c r="H86" s="44" t="s">
        <v>71</v>
      </c>
      <c r="I86" s="167" t="s">
        <v>4</v>
      </c>
      <c r="J86" s="44" t="s">
        <v>71</v>
      </c>
      <c r="K86" s="168" t="s">
        <v>5</v>
      </c>
      <c r="L86" s="222"/>
      <c r="M86" s="223"/>
    </row>
    <row r="87" spans="1:13" ht="11.25" customHeight="1">
      <c r="A87" s="208"/>
      <c r="B87" s="212"/>
      <c r="C87" s="213"/>
      <c r="D87" s="208"/>
      <c r="E87" s="218"/>
      <c r="F87" s="219"/>
      <c r="G87" s="208"/>
      <c r="H87" s="46" t="s">
        <v>71</v>
      </c>
      <c r="I87" s="85" t="s">
        <v>56</v>
      </c>
      <c r="J87" s="46" t="s">
        <v>71</v>
      </c>
      <c r="K87" s="170" t="s">
        <v>60</v>
      </c>
      <c r="L87" s="224"/>
      <c r="M87" s="225"/>
    </row>
    <row r="88" spans="1:13" ht="11.25" customHeight="1">
      <c r="A88" s="208"/>
      <c r="B88" s="212"/>
      <c r="C88" s="213"/>
      <c r="D88" s="208"/>
      <c r="E88" s="220"/>
      <c r="F88" s="221"/>
      <c r="G88" s="208"/>
      <c r="H88" s="46" t="s">
        <v>71</v>
      </c>
      <c r="I88" s="85" t="s">
        <v>41</v>
      </c>
      <c r="J88" s="46" t="s">
        <v>71</v>
      </c>
      <c r="K88" s="170" t="s">
        <v>59</v>
      </c>
      <c r="L88" s="224"/>
      <c r="M88" s="225"/>
    </row>
    <row r="89" spans="1:13" ht="11.25" customHeight="1">
      <c r="A89" s="208"/>
      <c r="B89" s="212"/>
      <c r="C89" s="213"/>
      <c r="D89" s="208"/>
      <c r="E89" s="216"/>
      <c r="F89" s="217"/>
      <c r="G89" s="208"/>
      <c r="H89" s="46" t="s">
        <v>71</v>
      </c>
      <c r="I89" s="85" t="s">
        <v>57</v>
      </c>
      <c r="J89" s="46" t="s">
        <v>71</v>
      </c>
      <c r="K89" s="170" t="s">
        <v>61</v>
      </c>
      <c r="L89" s="224"/>
      <c r="M89" s="225"/>
    </row>
    <row r="90" spans="1:13" ht="11.25" customHeight="1">
      <c r="A90" s="208"/>
      <c r="B90" s="212"/>
      <c r="C90" s="213"/>
      <c r="D90" s="208"/>
      <c r="E90" s="218"/>
      <c r="F90" s="219"/>
      <c r="G90" s="208"/>
      <c r="H90" s="46" t="s">
        <v>71</v>
      </c>
      <c r="I90" s="85" t="s">
        <v>58</v>
      </c>
      <c r="J90" s="46" t="s">
        <v>71</v>
      </c>
      <c r="K90" s="170" t="s">
        <v>62</v>
      </c>
      <c r="L90" s="224"/>
      <c r="M90" s="225"/>
    </row>
    <row r="91" spans="1:13" ht="11.25" customHeight="1">
      <c r="A91" s="209"/>
      <c r="B91" s="214"/>
      <c r="C91" s="215"/>
      <c r="D91" s="209"/>
      <c r="E91" s="220"/>
      <c r="F91" s="221"/>
      <c r="G91" s="209"/>
      <c r="H91" s="25" t="s">
        <v>71</v>
      </c>
      <c r="I91" s="86" t="s">
        <v>146</v>
      </c>
      <c r="J91" s="25" t="s">
        <v>71</v>
      </c>
      <c r="K91" s="87" t="s">
        <v>63</v>
      </c>
      <c r="L91" s="226"/>
      <c r="M91" s="227"/>
    </row>
    <row r="92" spans="1:13" ht="11.25" customHeight="1">
      <c r="A92" s="207">
        <v>15</v>
      </c>
      <c r="B92" s="210"/>
      <c r="C92" s="211"/>
      <c r="D92" s="207"/>
      <c r="E92" s="216"/>
      <c r="F92" s="217"/>
      <c r="G92" s="207"/>
      <c r="H92" s="44" t="s">
        <v>71</v>
      </c>
      <c r="I92" s="167" t="s">
        <v>4</v>
      </c>
      <c r="J92" s="44" t="s">
        <v>71</v>
      </c>
      <c r="K92" s="168" t="s">
        <v>5</v>
      </c>
      <c r="L92" s="222"/>
      <c r="M92" s="223"/>
    </row>
    <row r="93" spans="1:13" ht="11.25" customHeight="1">
      <c r="A93" s="208"/>
      <c r="B93" s="212"/>
      <c r="C93" s="213"/>
      <c r="D93" s="208"/>
      <c r="E93" s="218"/>
      <c r="F93" s="219"/>
      <c r="G93" s="208"/>
      <c r="H93" s="46" t="s">
        <v>71</v>
      </c>
      <c r="I93" s="85" t="s">
        <v>56</v>
      </c>
      <c r="J93" s="46" t="s">
        <v>71</v>
      </c>
      <c r="K93" s="170" t="s">
        <v>60</v>
      </c>
      <c r="L93" s="224"/>
      <c r="M93" s="225"/>
    </row>
    <row r="94" spans="1:13" ht="11.25" customHeight="1">
      <c r="A94" s="208"/>
      <c r="B94" s="212"/>
      <c r="C94" s="213"/>
      <c r="D94" s="208"/>
      <c r="E94" s="220"/>
      <c r="F94" s="221"/>
      <c r="G94" s="208"/>
      <c r="H94" s="46" t="s">
        <v>71</v>
      </c>
      <c r="I94" s="85" t="s">
        <v>41</v>
      </c>
      <c r="J94" s="46" t="s">
        <v>71</v>
      </c>
      <c r="K94" s="170" t="s">
        <v>59</v>
      </c>
      <c r="L94" s="224"/>
      <c r="M94" s="225"/>
    </row>
    <row r="95" spans="1:13" ht="11.25" customHeight="1">
      <c r="A95" s="208"/>
      <c r="B95" s="212"/>
      <c r="C95" s="213"/>
      <c r="D95" s="208"/>
      <c r="E95" s="216"/>
      <c r="F95" s="217"/>
      <c r="G95" s="208"/>
      <c r="H95" s="46" t="s">
        <v>71</v>
      </c>
      <c r="I95" s="85" t="s">
        <v>57</v>
      </c>
      <c r="J95" s="46" t="s">
        <v>71</v>
      </c>
      <c r="K95" s="170" t="s">
        <v>61</v>
      </c>
      <c r="L95" s="224"/>
      <c r="M95" s="225"/>
    </row>
    <row r="96" spans="1:13" ht="11.25" customHeight="1">
      <c r="A96" s="208"/>
      <c r="B96" s="212"/>
      <c r="C96" s="213"/>
      <c r="D96" s="208"/>
      <c r="E96" s="218"/>
      <c r="F96" s="219"/>
      <c r="G96" s="208"/>
      <c r="H96" s="46" t="s">
        <v>71</v>
      </c>
      <c r="I96" s="85" t="s">
        <v>58</v>
      </c>
      <c r="J96" s="46" t="s">
        <v>71</v>
      </c>
      <c r="K96" s="170" t="s">
        <v>62</v>
      </c>
      <c r="L96" s="224"/>
      <c r="M96" s="225"/>
    </row>
    <row r="97" spans="1:13" ht="11.25" customHeight="1">
      <c r="A97" s="209"/>
      <c r="B97" s="214"/>
      <c r="C97" s="215"/>
      <c r="D97" s="209"/>
      <c r="E97" s="220"/>
      <c r="F97" s="221"/>
      <c r="G97" s="209"/>
      <c r="H97" s="25" t="s">
        <v>71</v>
      </c>
      <c r="I97" s="86" t="s">
        <v>146</v>
      </c>
      <c r="J97" s="25" t="s">
        <v>71</v>
      </c>
      <c r="K97" s="87" t="s">
        <v>63</v>
      </c>
      <c r="L97" s="226"/>
      <c r="M97" s="227"/>
    </row>
    <row r="98" spans="1:13" ht="11.25" customHeight="1">
      <c r="A98" s="207">
        <v>16</v>
      </c>
      <c r="B98" s="210"/>
      <c r="C98" s="211"/>
      <c r="D98" s="207"/>
      <c r="E98" s="216"/>
      <c r="F98" s="217"/>
      <c r="G98" s="207"/>
      <c r="H98" s="44" t="s">
        <v>71</v>
      </c>
      <c r="I98" s="167" t="s">
        <v>4</v>
      </c>
      <c r="J98" s="44" t="s">
        <v>71</v>
      </c>
      <c r="K98" s="168" t="s">
        <v>5</v>
      </c>
      <c r="L98" s="222"/>
      <c r="M98" s="223"/>
    </row>
    <row r="99" spans="1:13" ht="11.25" customHeight="1">
      <c r="A99" s="208"/>
      <c r="B99" s="212"/>
      <c r="C99" s="213"/>
      <c r="D99" s="208"/>
      <c r="E99" s="218"/>
      <c r="F99" s="219"/>
      <c r="G99" s="208"/>
      <c r="H99" s="46" t="s">
        <v>71</v>
      </c>
      <c r="I99" s="85" t="s">
        <v>56</v>
      </c>
      <c r="J99" s="46" t="s">
        <v>71</v>
      </c>
      <c r="K99" s="170" t="s">
        <v>60</v>
      </c>
      <c r="L99" s="224"/>
      <c r="M99" s="225"/>
    </row>
    <row r="100" spans="1:13" ht="11.25" customHeight="1">
      <c r="A100" s="208"/>
      <c r="B100" s="212"/>
      <c r="C100" s="213"/>
      <c r="D100" s="208"/>
      <c r="E100" s="220"/>
      <c r="F100" s="221"/>
      <c r="G100" s="208"/>
      <c r="H100" s="46" t="s">
        <v>71</v>
      </c>
      <c r="I100" s="85" t="s">
        <v>41</v>
      </c>
      <c r="J100" s="46" t="s">
        <v>71</v>
      </c>
      <c r="K100" s="170" t="s">
        <v>59</v>
      </c>
      <c r="L100" s="224"/>
      <c r="M100" s="225"/>
    </row>
    <row r="101" spans="1:13" ht="11.25" customHeight="1">
      <c r="A101" s="208"/>
      <c r="B101" s="212"/>
      <c r="C101" s="213"/>
      <c r="D101" s="208"/>
      <c r="E101" s="216"/>
      <c r="F101" s="217"/>
      <c r="G101" s="208"/>
      <c r="H101" s="46" t="s">
        <v>71</v>
      </c>
      <c r="I101" s="85" t="s">
        <v>57</v>
      </c>
      <c r="J101" s="46" t="s">
        <v>71</v>
      </c>
      <c r="K101" s="170" t="s">
        <v>61</v>
      </c>
      <c r="L101" s="224"/>
      <c r="M101" s="225"/>
    </row>
    <row r="102" spans="1:13" ht="11.25" customHeight="1">
      <c r="A102" s="208"/>
      <c r="B102" s="212"/>
      <c r="C102" s="213"/>
      <c r="D102" s="208"/>
      <c r="E102" s="218"/>
      <c r="F102" s="219"/>
      <c r="G102" s="208"/>
      <c r="H102" s="46" t="s">
        <v>71</v>
      </c>
      <c r="I102" s="85" t="s">
        <v>58</v>
      </c>
      <c r="J102" s="46" t="s">
        <v>71</v>
      </c>
      <c r="K102" s="170" t="s">
        <v>62</v>
      </c>
      <c r="L102" s="224"/>
      <c r="M102" s="225"/>
    </row>
    <row r="103" spans="1:13" ht="11.25" customHeight="1">
      <c r="A103" s="209"/>
      <c r="B103" s="214"/>
      <c r="C103" s="215"/>
      <c r="D103" s="209"/>
      <c r="E103" s="220"/>
      <c r="F103" s="221"/>
      <c r="G103" s="209"/>
      <c r="H103" s="25" t="s">
        <v>71</v>
      </c>
      <c r="I103" s="86" t="s">
        <v>146</v>
      </c>
      <c r="J103" s="25" t="s">
        <v>71</v>
      </c>
      <c r="K103" s="87" t="s">
        <v>63</v>
      </c>
      <c r="L103" s="226"/>
      <c r="M103" s="227"/>
    </row>
    <row r="104" spans="1:13" ht="11.25" customHeight="1">
      <c r="A104" s="207">
        <v>17</v>
      </c>
      <c r="B104" s="210"/>
      <c r="C104" s="211"/>
      <c r="D104" s="207"/>
      <c r="E104" s="216"/>
      <c r="F104" s="217"/>
      <c r="G104" s="207"/>
      <c r="H104" s="44" t="s">
        <v>71</v>
      </c>
      <c r="I104" s="167" t="s">
        <v>4</v>
      </c>
      <c r="J104" s="44" t="s">
        <v>71</v>
      </c>
      <c r="K104" s="168" t="s">
        <v>5</v>
      </c>
      <c r="L104" s="222"/>
      <c r="M104" s="223"/>
    </row>
    <row r="105" spans="1:13" ht="11.25" customHeight="1">
      <c r="A105" s="208"/>
      <c r="B105" s="212"/>
      <c r="C105" s="213"/>
      <c r="D105" s="208"/>
      <c r="E105" s="218"/>
      <c r="F105" s="219"/>
      <c r="G105" s="208"/>
      <c r="H105" s="46" t="s">
        <v>71</v>
      </c>
      <c r="I105" s="85" t="s">
        <v>56</v>
      </c>
      <c r="J105" s="46" t="s">
        <v>71</v>
      </c>
      <c r="K105" s="170" t="s">
        <v>60</v>
      </c>
      <c r="L105" s="224"/>
      <c r="M105" s="225"/>
    </row>
    <row r="106" spans="1:13" ht="11.25" customHeight="1">
      <c r="A106" s="208"/>
      <c r="B106" s="212"/>
      <c r="C106" s="213"/>
      <c r="D106" s="208"/>
      <c r="E106" s="220"/>
      <c r="F106" s="221"/>
      <c r="G106" s="208"/>
      <c r="H106" s="46" t="s">
        <v>71</v>
      </c>
      <c r="I106" s="85" t="s">
        <v>41</v>
      </c>
      <c r="J106" s="46" t="s">
        <v>71</v>
      </c>
      <c r="K106" s="170" t="s">
        <v>59</v>
      </c>
      <c r="L106" s="224"/>
      <c r="M106" s="225"/>
    </row>
    <row r="107" spans="1:13" ht="11.25" customHeight="1">
      <c r="A107" s="208"/>
      <c r="B107" s="212"/>
      <c r="C107" s="213"/>
      <c r="D107" s="208"/>
      <c r="E107" s="216"/>
      <c r="F107" s="217"/>
      <c r="G107" s="208"/>
      <c r="H107" s="46" t="s">
        <v>71</v>
      </c>
      <c r="I107" s="85" t="s">
        <v>57</v>
      </c>
      <c r="J107" s="46" t="s">
        <v>71</v>
      </c>
      <c r="K107" s="170" t="s">
        <v>61</v>
      </c>
      <c r="L107" s="224"/>
      <c r="M107" s="225"/>
    </row>
    <row r="108" spans="1:13" ht="11.25" customHeight="1">
      <c r="A108" s="208"/>
      <c r="B108" s="212"/>
      <c r="C108" s="213"/>
      <c r="D108" s="208"/>
      <c r="E108" s="218"/>
      <c r="F108" s="219"/>
      <c r="G108" s="208"/>
      <c r="H108" s="46" t="s">
        <v>71</v>
      </c>
      <c r="I108" s="85" t="s">
        <v>58</v>
      </c>
      <c r="J108" s="46" t="s">
        <v>71</v>
      </c>
      <c r="K108" s="170" t="s">
        <v>62</v>
      </c>
      <c r="L108" s="224"/>
      <c r="M108" s="225"/>
    </row>
    <row r="109" spans="1:13" ht="11.25" customHeight="1">
      <c r="A109" s="209"/>
      <c r="B109" s="214"/>
      <c r="C109" s="215"/>
      <c r="D109" s="209"/>
      <c r="E109" s="220"/>
      <c r="F109" s="221"/>
      <c r="G109" s="209"/>
      <c r="H109" s="25" t="s">
        <v>71</v>
      </c>
      <c r="I109" s="86" t="s">
        <v>146</v>
      </c>
      <c r="J109" s="25" t="s">
        <v>71</v>
      </c>
      <c r="K109" s="87" t="s">
        <v>63</v>
      </c>
      <c r="L109" s="226"/>
      <c r="M109" s="227"/>
    </row>
    <row r="110" spans="1:13" ht="11.25" customHeight="1">
      <c r="A110" s="207">
        <v>18</v>
      </c>
      <c r="B110" s="210"/>
      <c r="C110" s="211"/>
      <c r="D110" s="207"/>
      <c r="E110" s="216"/>
      <c r="F110" s="217"/>
      <c r="G110" s="207"/>
      <c r="H110" s="44" t="s">
        <v>71</v>
      </c>
      <c r="I110" s="167" t="s">
        <v>4</v>
      </c>
      <c r="J110" s="44" t="s">
        <v>71</v>
      </c>
      <c r="K110" s="168" t="s">
        <v>5</v>
      </c>
      <c r="L110" s="222"/>
      <c r="M110" s="223"/>
    </row>
    <row r="111" spans="1:13" ht="11.25" customHeight="1">
      <c r="A111" s="208"/>
      <c r="B111" s="212"/>
      <c r="C111" s="213"/>
      <c r="D111" s="208"/>
      <c r="E111" s="218"/>
      <c r="F111" s="219"/>
      <c r="G111" s="208"/>
      <c r="H111" s="46" t="s">
        <v>71</v>
      </c>
      <c r="I111" s="85" t="s">
        <v>56</v>
      </c>
      <c r="J111" s="46" t="s">
        <v>71</v>
      </c>
      <c r="K111" s="170" t="s">
        <v>60</v>
      </c>
      <c r="L111" s="224"/>
      <c r="M111" s="225"/>
    </row>
    <row r="112" spans="1:13" ht="11.25" customHeight="1">
      <c r="A112" s="208"/>
      <c r="B112" s="212"/>
      <c r="C112" s="213"/>
      <c r="D112" s="208"/>
      <c r="E112" s="220"/>
      <c r="F112" s="221"/>
      <c r="G112" s="208"/>
      <c r="H112" s="46" t="s">
        <v>71</v>
      </c>
      <c r="I112" s="85" t="s">
        <v>41</v>
      </c>
      <c r="J112" s="46" t="s">
        <v>71</v>
      </c>
      <c r="K112" s="170" t="s">
        <v>59</v>
      </c>
      <c r="L112" s="224"/>
      <c r="M112" s="225"/>
    </row>
    <row r="113" spans="1:13" ht="11.25" customHeight="1">
      <c r="A113" s="208"/>
      <c r="B113" s="212"/>
      <c r="C113" s="213"/>
      <c r="D113" s="208"/>
      <c r="E113" s="216"/>
      <c r="F113" s="217"/>
      <c r="G113" s="208"/>
      <c r="H113" s="46" t="s">
        <v>71</v>
      </c>
      <c r="I113" s="85" t="s">
        <v>57</v>
      </c>
      <c r="J113" s="46" t="s">
        <v>71</v>
      </c>
      <c r="K113" s="170" t="s">
        <v>61</v>
      </c>
      <c r="L113" s="224"/>
      <c r="M113" s="225"/>
    </row>
    <row r="114" spans="1:13" ht="11.25" customHeight="1">
      <c r="A114" s="208"/>
      <c r="B114" s="212"/>
      <c r="C114" s="213"/>
      <c r="D114" s="208"/>
      <c r="E114" s="218"/>
      <c r="F114" s="219"/>
      <c r="G114" s="208"/>
      <c r="H114" s="46" t="s">
        <v>71</v>
      </c>
      <c r="I114" s="85" t="s">
        <v>58</v>
      </c>
      <c r="J114" s="46" t="s">
        <v>71</v>
      </c>
      <c r="K114" s="170" t="s">
        <v>62</v>
      </c>
      <c r="L114" s="224"/>
      <c r="M114" s="225"/>
    </row>
    <row r="115" spans="1:13" ht="11.25" customHeight="1">
      <c r="A115" s="209"/>
      <c r="B115" s="214"/>
      <c r="C115" s="215"/>
      <c r="D115" s="209"/>
      <c r="E115" s="220"/>
      <c r="F115" s="221"/>
      <c r="G115" s="209"/>
      <c r="H115" s="25" t="s">
        <v>71</v>
      </c>
      <c r="I115" s="86" t="s">
        <v>146</v>
      </c>
      <c r="J115" s="25" t="s">
        <v>71</v>
      </c>
      <c r="K115" s="87" t="s">
        <v>63</v>
      </c>
      <c r="L115" s="226"/>
      <c r="M115" s="227"/>
    </row>
    <row r="116" spans="1:13" ht="11.25" customHeight="1">
      <c r="A116" s="207">
        <v>19</v>
      </c>
      <c r="B116" s="210"/>
      <c r="C116" s="211"/>
      <c r="D116" s="207"/>
      <c r="E116" s="216"/>
      <c r="F116" s="217"/>
      <c r="G116" s="207"/>
      <c r="H116" s="44" t="s">
        <v>71</v>
      </c>
      <c r="I116" s="167" t="s">
        <v>4</v>
      </c>
      <c r="J116" s="44" t="s">
        <v>71</v>
      </c>
      <c r="K116" s="168" t="s">
        <v>5</v>
      </c>
      <c r="L116" s="222"/>
      <c r="M116" s="223"/>
    </row>
    <row r="117" spans="1:13" ht="11.25" customHeight="1">
      <c r="A117" s="208"/>
      <c r="B117" s="212"/>
      <c r="C117" s="213"/>
      <c r="D117" s="208"/>
      <c r="E117" s="218"/>
      <c r="F117" s="219"/>
      <c r="G117" s="208"/>
      <c r="H117" s="46" t="s">
        <v>71</v>
      </c>
      <c r="I117" s="85" t="s">
        <v>56</v>
      </c>
      <c r="J117" s="46" t="s">
        <v>71</v>
      </c>
      <c r="K117" s="170" t="s">
        <v>60</v>
      </c>
      <c r="L117" s="224"/>
      <c r="M117" s="225"/>
    </row>
    <row r="118" spans="1:13" ht="11.25" customHeight="1">
      <c r="A118" s="208"/>
      <c r="B118" s="212"/>
      <c r="C118" s="213"/>
      <c r="D118" s="208"/>
      <c r="E118" s="220"/>
      <c r="F118" s="221"/>
      <c r="G118" s="208"/>
      <c r="H118" s="46" t="s">
        <v>71</v>
      </c>
      <c r="I118" s="85" t="s">
        <v>41</v>
      </c>
      <c r="J118" s="46" t="s">
        <v>71</v>
      </c>
      <c r="K118" s="170" t="s">
        <v>59</v>
      </c>
      <c r="L118" s="224"/>
      <c r="M118" s="225"/>
    </row>
    <row r="119" spans="1:13" ht="11.25" customHeight="1">
      <c r="A119" s="208"/>
      <c r="B119" s="212"/>
      <c r="C119" s="213"/>
      <c r="D119" s="208"/>
      <c r="E119" s="216"/>
      <c r="F119" s="217"/>
      <c r="G119" s="208"/>
      <c r="H119" s="46" t="s">
        <v>71</v>
      </c>
      <c r="I119" s="85" t="s">
        <v>57</v>
      </c>
      <c r="J119" s="46" t="s">
        <v>71</v>
      </c>
      <c r="K119" s="170" t="s">
        <v>61</v>
      </c>
      <c r="L119" s="224"/>
      <c r="M119" s="225"/>
    </row>
    <row r="120" spans="1:13" ht="11.25" customHeight="1">
      <c r="A120" s="208"/>
      <c r="B120" s="212"/>
      <c r="C120" s="213"/>
      <c r="D120" s="208"/>
      <c r="E120" s="218"/>
      <c r="F120" s="219"/>
      <c r="G120" s="208"/>
      <c r="H120" s="46" t="s">
        <v>71</v>
      </c>
      <c r="I120" s="85" t="s">
        <v>58</v>
      </c>
      <c r="J120" s="46" t="s">
        <v>71</v>
      </c>
      <c r="K120" s="170" t="s">
        <v>62</v>
      </c>
      <c r="L120" s="224"/>
      <c r="M120" s="225"/>
    </row>
    <row r="121" spans="1:13" ht="11.25" customHeight="1">
      <c r="A121" s="209"/>
      <c r="B121" s="214"/>
      <c r="C121" s="215"/>
      <c r="D121" s="209"/>
      <c r="E121" s="220"/>
      <c r="F121" s="221"/>
      <c r="G121" s="209"/>
      <c r="H121" s="25" t="s">
        <v>71</v>
      </c>
      <c r="I121" s="86" t="s">
        <v>146</v>
      </c>
      <c r="J121" s="25" t="s">
        <v>71</v>
      </c>
      <c r="K121" s="87" t="s">
        <v>63</v>
      </c>
      <c r="L121" s="226"/>
      <c r="M121" s="227"/>
    </row>
    <row r="122" spans="1:13" ht="11.25" customHeight="1">
      <c r="A122" s="207">
        <v>20</v>
      </c>
      <c r="B122" s="210"/>
      <c r="C122" s="211"/>
      <c r="D122" s="207"/>
      <c r="E122" s="216"/>
      <c r="F122" s="217"/>
      <c r="G122" s="207"/>
      <c r="H122" s="44" t="s">
        <v>71</v>
      </c>
      <c r="I122" s="167" t="s">
        <v>4</v>
      </c>
      <c r="J122" s="44" t="s">
        <v>71</v>
      </c>
      <c r="K122" s="168" t="s">
        <v>5</v>
      </c>
      <c r="L122" s="222"/>
      <c r="M122" s="223"/>
    </row>
    <row r="123" spans="1:13" ht="11.25" customHeight="1">
      <c r="A123" s="208"/>
      <c r="B123" s="212"/>
      <c r="C123" s="213"/>
      <c r="D123" s="208"/>
      <c r="E123" s="218"/>
      <c r="F123" s="219"/>
      <c r="G123" s="208"/>
      <c r="H123" s="46" t="s">
        <v>71</v>
      </c>
      <c r="I123" s="85" t="s">
        <v>56</v>
      </c>
      <c r="J123" s="46" t="s">
        <v>71</v>
      </c>
      <c r="K123" s="170" t="s">
        <v>60</v>
      </c>
      <c r="L123" s="224"/>
      <c r="M123" s="225"/>
    </row>
    <row r="124" spans="1:13" ht="11.25" customHeight="1">
      <c r="A124" s="208"/>
      <c r="B124" s="212"/>
      <c r="C124" s="213"/>
      <c r="D124" s="208"/>
      <c r="E124" s="220"/>
      <c r="F124" s="221"/>
      <c r="G124" s="208"/>
      <c r="H124" s="46" t="s">
        <v>71</v>
      </c>
      <c r="I124" s="85" t="s">
        <v>41</v>
      </c>
      <c r="J124" s="46" t="s">
        <v>71</v>
      </c>
      <c r="K124" s="170" t="s">
        <v>59</v>
      </c>
      <c r="L124" s="224"/>
      <c r="M124" s="225"/>
    </row>
    <row r="125" spans="1:13" ht="11.25" customHeight="1">
      <c r="A125" s="208"/>
      <c r="B125" s="212"/>
      <c r="C125" s="213"/>
      <c r="D125" s="208"/>
      <c r="E125" s="216"/>
      <c r="F125" s="217"/>
      <c r="G125" s="208"/>
      <c r="H125" s="46" t="s">
        <v>71</v>
      </c>
      <c r="I125" s="85" t="s">
        <v>57</v>
      </c>
      <c r="J125" s="46" t="s">
        <v>71</v>
      </c>
      <c r="K125" s="170" t="s">
        <v>61</v>
      </c>
      <c r="L125" s="224"/>
      <c r="M125" s="225"/>
    </row>
    <row r="126" spans="1:13" ht="11.25" customHeight="1">
      <c r="A126" s="208"/>
      <c r="B126" s="212"/>
      <c r="C126" s="213"/>
      <c r="D126" s="208"/>
      <c r="E126" s="218"/>
      <c r="F126" s="219"/>
      <c r="G126" s="208"/>
      <c r="H126" s="46" t="s">
        <v>71</v>
      </c>
      <c r="I126" s="85" t="s">
        <v>58</v>
      </c>
      <c r="J126" s="46" t="s">
        <v>71</v>
      </c>
      <c r="K126" s="170" t="s">
        <v>62</v>
      </c>
      <c r="L126" s="224"/>
      <c r="M126" s="225"/>
    </row>
    <row r="127" spans="1:13" ht="11.25" customHeight="1">
      <c r="A127" s="209"/>
      <c r="B127" s="214"/>
      <c r="C127" s="215"/>
      <c r="D127" s="209"/>
      <c r="E127" s="220"/>
      <c r="F127" s="221"/>
      <c r="G127" s="209"/>
      <c r="H127" s="25" t="s">
        <v>71</v>
      </c>
      <c r="I127" s="86" t="s">
        <v>146</v>
      </c>
      <c r="J127" s="25" t="s">
        <v>71</v>
      </c>
      <c r="K127" s="87" t="s">
        <v>63</v>
      </c>
      <c r="L127" s="226"/>
      <c r="M127" s="227"/>
    </row>
    <row r="128" spans="1:13" ht="11.25" customHeight="1">
      <c r="A128" s="207">
        <v>21</v>
      </c>
      <c r="B128" s="210"/>
      <c r="C128" s="211"/>
      <c r="D128" s="207"/>
      <c r="E128" s="216"/>
      <c r="F128" s="217"/>
      <c r="G128" s="207"/>
      <c r="H128" s="44" t="s">
        <v>71</v>
      </c>
      <c r="I128" s="167" t="s">
        <v>4</v>
      </c>
      <c r="J128" s="44" t="s">
        <v>71</v>
      </c>
      <c r="K128" s="168" t="s">
        <v>5</v>
      </c>
      <c r="L128" s="222"/>
      <c r="M128" s="223"/>
    </row>
    <row r="129" spans="1:13" ht="11.25" customHeight="1">
      <c r="A129" s="208"/>
      <c r="B129" s="212"/>
      <c r="C129" s="213"/>
      <c r="D129" s="208"/>
      <c r="E129" s="218"/>
      <c r="F129" s="219"/>
      <c r="G129" s="208"/>
      <c r="H129" s="46" t="s">
        <v>71</v>
      </c>
      <c r="I129" s="85" t="s">
        <v>56</v>
      </c>
      <c r="J129" s="46" t="s">
        <v>71</v>
      </c>
      <c r="K129" s="170" t="s">
        <v>60</v>
      </c>
      <c r="L129" s="224"/>
      <c r="M129" s="225"/>
    </row>
    <row r="130" spans="1:13" ht="11.25" customHeight="1">
      <c r="A130" s="208"/>
      <c r="B130" s="212"/>
      <c r="C130" s="213"/>
      <c r="D130" s="208"/>
      <c r="E130" s="220"/>
      <c r="F130" s="221"/>
      <c r="G130" s="208"/>
      <c r="H130" s="46" t="s">
        <v>71</v>
      </c>
      <c r="I130" s="85" t="s">
        <v>41</v>
      </c>
      <c r="J130" s="46" t="s">
        <v>71</v>
      </c>
      <c r="K130" s="170" t="s">
        <v>59</v>
      </c>
      <c r="L130" s="224"/>
      <c r="M130" s="225"/>
    </row>
    <row r="131" spans="1:13" ht="11.25" customHeight="1">
      <c r="A131" s="208"/>
      <c r="B131" s="212"/>
      <c r="C131" s="213"/>
      <c r="D131" s="208"/>
      <c r="E131" s="216"/>
      <c r="F131" s="217"/>
      <c r="G131" s="208"/>
      <c r="H131" s="46" t="s">
        <v>71</v>
      </c>
      <c r="I131" s="85" t="s">
        <v>57</v>
      </c>
      <c r="J131" s="46" t="s">
        <v>71</v>
      </c>
      <c r="K131" s="170" t="s">
        <v>61</v>
      </c>
      <c r="L131" s="224"/>
      <c r="M131" s="225"/>
    </row>
    <row r="132" spans="1:13" ht="11.25" customHeight="1">
      <c r="A132" s="208"/>
      <c r="B132" s="212"/>
      <c r="C132" s="213"/>
      <c r="D132" s="208"/>
      <c r="E132" s="218"/>
      <c r="F132" s="219"/>
      <c r="G132" s="208"/>
      <c r="H132" s="46" t="s">
        <v>71</v>
      </c>
      <c r="I132" s="85" t="s">
        <v>58</v>
      </c>
      <c r="J132" s="46" t="s">
        <v>71</v>
      </c>
      <c r="K132" s="170" t="s">
        <v>62</v>
      </c>
      <c r="L132" s="224"/>
      <c r="M132" s="225"/>
    </row>
    <row r="133" spans="1:13" ht="11.25" customHeight="1">
      <c r="A133" s="209"/>
      <c r="B133" s="214"/>
      <c r="C133" s="215"/>
      <c r="D133" s="209"/>
      <c r="E133" s="220"/>
      <c r="F133" s="221"/>
      <c r="G133" s="209"/>
      <c r="H133" s="25" t="s">
        <v>71</v>
      </c>
      <c r="I133" s="86" t="s">
        <v>146</v>
      </c>
      <c r="J133" s="25" t="s">
        <v>71</v>
      </c>
      <c r="K133" s="87" t="s">
        <v>63</v>
      </c>
      <c r="L133" s="226"/>
      <c r="M133" s="227"/>
    </row>
    <row r="134" spans="1:13" ht="10.199999999999999" customHeight="1">
      <c r="A134" s="207">
        <v>22</v>
      </c>
      <c r="B134" s="210"/>
      <c r="C134" s="211"/>
      <c r="D134" s="207"/>
      <c r="E134" s="216"/>
      <c r="F134" s="217"/>
      <c r="G134" s="207"/>
      <c r="H134" s="44" t="s">
        <v>71</v>
      </c>
      <c r="I134" s="167" t="s">
        <v>4</v>
      </c>
      <c r="J134" s="44" t="s">
        <v>71</v>
      </c>
      <c r="K134" s="168" t="s">
        <v>5</v>
      </c>
      <c r="L134" s="222"/>
      <c r="M134" s="223"/>
    </row>
    <row r="135" spans="1:13" ht="10.199999999999999" customHeight="1">
      <c r="A135" s="208"/>
      <c r="B135" s="212"/>
      <c r="C135" s="213"/>
      <c r="D135" s="208"/>
      <c r="E135" s="218"/>
      <c r="F135" s="219"/>
      <c r="G135" s="208"/>
      <c r="H135" s="46" t="s">
        <v>71</v>
      </c>
      <c r="I135" s="85" t="s">
        <v>56</v>
      </c>
      <c r="J135" s="46" t="s">
        <v>71</v>
      </c>
      <c r="K135" s="170" t="s">
        <v>60</v>
      </c>
      <c r="L135" s="224"/>
      <c r="M135" s="225"/>
    </row>
    <row r="136" spans="1:13" ht="10.199999999999999" customHeight="1">
      <c r="A136" s="208"/>
      <c r="B136" s="212"/>
      <c r="C136" s="213"/>
      <c r="D136" s="208"/>
      <c r="E136" s="220"/>
      <c r="F136" s="221"/>
      <c r="G136" s="208"/>
      <c r="H136" s="46" t="s">
        <v>71</v>
      </c>
      <c r="I136" s="85" t="s">
        <v>41</v>
      </c>
      <c r="J136" s="46" t="s">
        <v>71</v>
      </c>
      <c r="K136" s="170" t="s">
        <v>59</v>
      </c>
      <c r="L136" s="224"/>
      <c r="M136" s="225"/>
    </row>
    <row r="137" spans="1:13" ht="10.199999999999999" customHeight="1">
      <c r="A137" s="208"/>
      <c r="B137" s="212"/>
      <c r="C137" s="213"/>
      <c r="D137" s="208"/>
      <c r="E137" s="216"/>
      <c r="F137" s="217"/>
      <c r="G137" s="208"/>
      <c r="H137" s="46" t="s">
        <v>71</v>
      </c>
      <c r="I137" s="85" t="s">
        <v>57</v>
      </c>
      <c r="J137" s="46" t="s">
        <v>71</v>
      </c>
      <c r="K137" s="170" t="s">
        <v>61</v>
      </c>
      <c r="L137" s="224"/>
      <c r="M137" s="225"/>
    </row>
    <row r="138" spans="1:13" ht="10.199999999999999" customHeight="1">
      <c r="A138" s="208"/>
      <c r="B138" s="212"/>
      <c r="C138" s="213"/>
      <c r="D138" s="208"/>
      <c r="E138" s="218"/>
      <c r="F138" s="219"/>
      <c r="G138" s="208"/>
      <c r="H138" s="46" t="s">
        <v>71</v>
      </c>
      <c r="I138" s="85" t="s">
        <v>58</v>
      </c>
      <c r="J138" s="46" t="s">
        <v>71</v>
      </c>
      <c r="K138" s="170" t="s">
        <v>62</v>
      </c>
      <c r="L138" s="224"/>
      <c r="M138" s="225"/>
    </row>
    <row r="139" spans="1:13" ht="10.199999999999999" customHeight="1">
      <c r="A139" s="209"/>
      <c r="B139" s="214"/>
      <c r="C139" s="215"/>
      <c r="D139" s="209"/>
      <c r="E139" s="220"/>
      <c r="F139" s="221"/>
      <c r="G139" s="209"/>
      <c r="H139" s="25" t="s">
        <v>71</v>
      </c>
      <c r="I139" s="86" t="s">
        <v>146</v>
      </c>
      <c r="J139" s="25" t="s">
        <v>71</v>
      </c>
      <c r="K139" s="87" t="s">
        <v>63</v>
      </c>
      <c r="L139" s="226"/>
      <c r="M139" s="227"/>
    </row>
    <row r="140" spans="1:13" ht="10.199999999999999" customHeight="1">
      <c r="A140" s="207">
        <v>23</v>
      </c>
      <c r="B140" s="210"/>
      <c r="C140" s="211"/>
      <c r="D140" s="207"/>
      <c r="E140" s="216"/>
      <c r="F140" s="217"/>
      <c r="G140" s="207"/>
      <c r="H140" s="44" t="s">
        <v>71</v>
      </c>
      <c r="I140" s="167" t="s">
        <v>4</v>
      </c>
      <c r="J140" s="44" t="s">
        <v>71</v>
      </c>
      <c r="K140" s="168" t="s">
        <v>5</v>
      </c>
      <c r="L140" s="222"/>
      <c r="M140" s="223"/>
    </row>
    <row r="141" spans="1:13" ht="10.199999999999999" customHeight="1">
      <c r="A141" s="208"/>
      <c r="B141" s="212"/>
      <c r="C141" s="213"/>
      <c r="D141" s="208"/>
      <c r="E141" s="218"/>
      <c r="F141" s="219"/>
      <c r="G141" s="208"/>
      <c r="H141" s="46" t="s">
        <v>71</v>
      </c>
      <c r="I141" s="85" t="s">
        <v>56</v>
      </c>
      <c r="J141" s="46" t="s">
        <v>71</v>
      </c>
      <c r="K141" s="170" t="s">
        <v>60</v>
      </c>
      <c r="L141" s="224"/>
      <c r="M141" s="225"/>
    </row>
    <row r="142" spans="1:13" ht="10.199999999999999" customHeight="1">
      <c r="A142" s="208"/>
      <c r="B142" s="212"/>
      <c r="C142" s="213"/>
      <c r="D142" s="208"/>
      <c r="E142" s="220"/>
      <c r="F142" s="221"/>
      <c r="G142" s="208"/>
      <c r="H142" s="46" t="s">
        <v>71</v>
      </c>
      <c r="I142" s="85" t="s">
        <v>41</v>
      </c>
      <c r="J142" s="46" t="s">
        <v>71</v>
      </c>
      <c r="K142" s="170" t="s">
        <v>59</v>
      </c>
      <c r="L142" s="224"/>
      <c r="M142" s="225"/>
    </row>
    <row r="143" spans="1:13" ht="10.199999999999999" customHeight="1">
      <c r="A143" s="208"/>
      <c r="B143" s="212"/>
      <c r="C143" s="213"/>
      <c r="D143" s="208"/>
      <c r="E143" s="216"/>
      <c r="F143" s="217"/>
      <c r="G143" s="208"/>
      <c r="H143" s="46" t="s">
        <v>71</v>
      </c>
      <c r="I143" s="85" t="s">
        <v>57</v>
      </c>
      <c r="J143" s="46" t="s">
        <v>71</v>
      </c>
      <c r="K143" s="170" t="s">
        <v>61</v>
      </c>
      <c r="L143" s="224"/>
      <c r="M143" s="225"/>
    </row>
    <row r="144" spans="1:13" ht="10.199999999999999" customHeight="1">
      <c r="A144" s="208"/>
      <c r="B144" s="212"/>
      <c r="C144" s="213"/>
      <c r="D144" s="208"/>
      <c r="E144" s="218"/>
      <c r="F144" s="219"/>
      <c r="G144" s="208"/>
      <c r="H144" s="46" t="s">
        <v>71</v>
      </c>
      <c r="I144" s="85" t="s">
        <v>58</v>
      </c>
      <c r="J144" s="46" t="s">
        <v>71</v>
      </c>
      <c r="K144" s="170" t="s">
        <v>62</v>
      </c>
      <c r="L144" s="224"/>
      <c r="M144" s="225"/>
    </row>
    <row r="145" spans="1:13" ht="10.199999999999999" customHeight="1">
      <c r="A145" s="209"/>
      <c r="B145" s="214"/>
      <c r="C145" s="215"/>
      <c r="D145" s="209"/>
      <c r="E145" s="220"/>
      <c r="F145" s="221"/>
      <c r="G145" s="209"/>
      <c r="H145" s="25" t="s">
        <v>71</v>
      </c>
      <c r="I145" s="86" t="s">
        <v>146</v>
      </c>
      <c r="J145" s="25" t="s">
        <v>71</v>
      </c>
      <c r="K145" s="87" t="s">
        <v>63</v>
      </c>
      <c r="L145" s="226"/>
      <c r="M145" s="227"/>
    </row>
    <row r="146" spans="1:13" ht="10.199999999999999" customHeight="1">
      <c r="A146" s="207">
        <v>24</v>
      </c>
      <c r="B146" s="210"/>
      <c r="C146" s="211"/>
      <c r="D146" s="207"/>
      <c r="E146" s="216"/>
      <c r="F146" s="217"/>
      <c r="G146" s="207"/>
      <c r="H146" s="44" t="s">
        <v>71</v>
      </c>
      <c r="I146" s="167" t="s">
        <v>4</v>
      </c>
      <c r="J146" s="44" t="s">
        <v>71</v>
      </c>
      <c r="K146" s="168" t="s">
        <v>5</v>
      </c>
      <c r="L146" s="222"/>
      <c r="M146" s="223"/>
    </row>
    <row r="147" spans="1:13" ht="10.199999999999999" customHeight="1">
      <c r="A147" s="208"/>
      <c r="B147" s="212"/>
      <c r="C147" s="213"/>
      <c r="D147" s="208"/>
      <c r="E147" s="218"/>
      <c r="F147" s="219"/>
      <c r="G147" s="208"/>
      <c r="H147" s="46" t="s">
        <v>71</v>
      </c>
      <c r="I147" s="85" t="s">
        <v>56</v>
      </c>
      <c r="J147" s="46" t="s">
        <v>71</v>
      </c>
      <c r="K147" s="170" t="s">
        <v>60</v>
      </c>
      <c r="L147" s="224"/>
      <c r="M147" s="225"/>
    </row>
    <row r="148" spans="1:13" ht="10.199999999999999" customHeight="1">
      <c r="A148" s="208"/>
      <c r="B148" s="212"/>
      <c r="C148" s="213"/>
      <c r="D148" s="208"/>
      <c r="E148" s="220"/>
      <c r="F148" s="221"/>
      <c r="G148" s="208"/>
      <c r="H148" s="46" t="s">
        <v>71</v>
      </c>
      <c r="I148" s="85" t="s">
        <v>41</v>
      </c>
      <c r="J148" s="46" t="s">
        <v>71</v>
      </c>
      <c r="K148" s="170" t="s">
        <v>59</v>
      </c>
      <c r="L148" s="224"/>
      <c r="M148" s="225"/>
    </row>
    <row r="149" spans="1:13" ht="10.199999999999999" customHeight="1">
      <c r="A149" s="208"/>
      <c r="B149" s="212"/>
      <c r="C149" s="213"/>
      <c r="D149" s="208"/>
      <c r="E149" s="216"/>
      <c r="F149" s="217"/>
      <c r="G149" s="208"/>
      <c r="H149" s="46" t="s">
        <v>71</v>
      </c>
      <c r="I149" s="85" t="s">
        <v>57</v>
      </c>
      <c r="J149" s="46" t="s">
        <v>71</v>
      </c>
      <c r="K149" s="170" t="s">
        <v>61</v>
      </c>
      <c r="L149" s="224"/>
      <c r="M149" s="225"/>
    </row>
    <row r="150" spans="1:13" ht="10.199999999999999" customHeight="1">
      <c r="A150" s="208"/>
      <c r="B150" s="212"/>
      <c r="C150" s="213"/>
      <c r="D150" s="208"/>
      <c r="E150" s="218"/>
      <c r="F150" s="219"/>
      <c r="G150" s="208"/>
      <c r="H150" s="46" t="s">
        <v>71</v>
      </c>
      <c r="I150" s="85" t="s">
        <v>58</v>
      </c>
      <c r="J150" s="46" t="s">
        <v>71</v>
      </c>
      <c r="K150" s="170" t="s">
        <v>62</v>
      </c>
      <c r="L150" s="224"/>
      <c r="M150" s="225"/>
    </row>
    <row r="151" spans="1:13" ht="10.199999999999999" customHeight="1">
      <c r="A151" s="209"/>
      <c r="B151" s="214"/>
      <c r="C151" s="215"/>
      <c r="D151" s="209"/>
      <c r="E151" s="220"/>
      <c r="F151" s="221"/>
      <c r="G151" s="209"/>
      <c r="H151" s="25" t="s">
        <v>71</v>
      </c>
      <c r="I151" s="86" t="s">
        <v>146</v>
      </c>
      <c r="J151" s="25" t="s">
        <v>71</v>
      </c>
      <c r="K151" s="87" t="s">
        <v>63</v>
      </c>
      <c r="L151" s="226"/>
      <c r="M151" s="227"/>
    </row>
    <row r="152" spans="1:13" ht="10.199999999999999" customHeight="1">
      <c r="A152" s="207">
        <v>25</v>
      </c>
      <c r="B152" s="210"/>
      <c r="C152" s="211"/>
      <c r="D152" s="207"/>
      <c r="E152" s="216"/>
      <c r="F152" s="217"/>
      <c r="G152" s="207"/>
      <c r="H152" s="44" t="s">
        <v>71</v>
      </c>
      <c r="I152" s="167" t="s">
        <v>4</v>
      </c>
      <c r="J152" s="44" t="s">
        <v>71</v>
      </c>
      <c r="K152" s="168" t="s">
        <v>5</v>
      </c>
      <c r="L152" s="222"/>
      <c r="M152" s="223"/>
    </row>
    <row r="153" spans="1:13" ht="10.199999999999999" customHeight="1">
      <c r="A153" s="208"/>
      <c r="B153" s="212"/>
      <c r="C153" s="213"/>
      <c r="D153" s="208"/>
      <c r="E153" s="218"/>
      <c r="F153" s="219"/>
      <c r="G153" s="208"/>
      <c r="H153" s="46" t="s">
        <v>71</v>
      </c>
      <c r="I153" s="85" t="s">
        <v>56</v>
      </c>
      <c r="J153" s="46" t="s">
        <v>71</v>
      </c>
      <c r="K153" s="170" t="s">
        <v>60</v>
      </c>
      <c r="L153" s="224"/>
      <c r="M153" s="225"/>
    </row>
    <row r="154" spans="1:13" ht="10.199999999999999" customHeight="1">
      <c r="A154" s="208"/>
      <c r="B154" s="212"/>
      <c r="C154" s="213"/>
      <c r="D154" s="208"/>
      <c r="E154" s="220"/>
      <c r="F154" s="221"/>
      <c r="G154" s="208"/>
      <c r="H154" s="46" t="s">
        <v>71</v>
      </c>
      <c r="I154" s="85" t="s">
        <v>41</v>
      </c>
      <c r="J154" s="46" t="s">
        <v>71</v>
      </c>
      <c r="K154" s="170" t="s">
        <v>59</v>
      </c>
      <c r="L154" s="224"/>
      <c r="M154" s="225"/>
    </row>
    <row r="155" spans="1:13" ht="10.199999999999999" customHeight="1">
      <c r="A155" s="208"/>
      <c r="B155" s="212"/>
      <c r="C155" s="213"/>
      <c r="D155" s="208"/>
      <c r="E155" s="216"/>
      <c r="F155" s="217"/>
      <c r="G155" s="208"/>
      <c r="H155" s="46" t="s">
        <v>71</v>
      </c>
      <c r="I155" s="85" t="s">
        <v>57</v>
      </c>
      <c r="J155" s="46" t="s">
        <v>71</v>
      </c>
      <c r="K155" s="170" t="s">
        <v>61</v>
      </c>
      <c r="L155" s="224"/>
      <c r="M155" s="225"/>
    </row>
    <row r="156" spans="1:13" ht="10.199999999999999" customHeight="1">
      <c r="A156" s="208"/>
      <c r="B156" s="212"/>
      <c r="C156" s="213"/>
      <c r="D156" s="208"/>
      <c r="E156" s="218"/>
      <c r="F156" s="219"/>
      <c r="G156" s="208"/>
      <c r="H156" s="46" t="s">
        <v>71</v>
      </c>
      <c r="I156" s="85" t="s">
        <v>58</v>
      </c>
      <c r="J156" s="46" t="s">
        <v>71</v>
      </c>
      <c r="K156" s="170" t="s">
        <v>62</v>
      </c>
      <c r="L156" s="224"/>
      <c r="M156" s="225"/>
    </row>
    <row r="157" spans="1:13" ht="10.199999999999999" customHeight="1">
      <c r="A157" s="209"/>
      <c r="B157" s="214"/>
      <c r="C157" s="215"/>
      <c r="D157" s="209"/>
      <c r="E157" s="220"/>
      <c r="F157" s="221"/>
      <c r="G157" s="209"/>
      <c r="H157" s="25" t="s">
        <v>71</v>
      </c>
      <c r="I157" s="86" t="s">
        <v>146</v>
      </c>
      <c r="J157" s="25" t="s">
        <v>71</v>
      </c>
      <c r="K157" s="87" t="s">
        <v>63</v>
      </c>
      <c r="L157" s="226"/>
      <c r="M157" s="227"/>
    </row>
    <row r="158" spans="1:13" ht="10.199999999999999" customHeight="1">
      <c r="A158" s="207">
        <v>26</v>
      </c>
      <c r="B158" s="210"/>
      <c r="C158" s="211"/>
      <c r="D158" s="207"/>
      <c r="E158" s="216"/>
      <c r="F158" s="217"/>
      <c r="G158" s="207"/>
      <c r="H158" s="44" t="s">
        <v>71</v>
      </c>
      <c r="I158" s="167" t="s">
        <v>4</v>
      </c>
      <c r="J158" s="44" t="s">
        <v>71</v>
      </c>
      <c r="K158" s="168" t="s">
        <v>5</v>
      </c>
      <c r="L158" s="222"/>
      <c r="M158" s="223"/>
    </row>
    <row r="159" spans="1:13" ht="10.199999999999999" customHeight="1">
      <c r="A159" s="208"/>
      <c r="B159" s="212"/>
      <c r="C159" s="213"/>
      <c r="D159" s="208"/>
      <c r="E159" s="218"/>
      <c r="F159" s="219"/>
      <c r="G159" s="208"/>
      <c r="H159" s="46" t="s">
        <v>71</v>
      </c>
      <c r="I159" s="85" t="s">
        <v>56</v>
      </c>
      <c r="J159" s="46" t="s">
        <v>71</v>
      </c>
      <c r="K159" s="170" t="s">
        <v>60</v>
      </c>
      <c r="L159" s="224"/>
      <c r="M159" s="225"/>
    </row>
    <row r="160" spans="1:13" ht="10.199999999999999" customHeight="1">
      <c r="A160" s="208"/>
      <c r="B160" s="212"/>
      <c r="C160" s="213"/>
      <c r="D160" s="208"/>
      <c r="E160" s="220"/>
      <c r="F160" s="221"/>
      <c r="G160" s="208"/>
      <c r="H160" s="46" t="s">
        <v>71</v>
      </c>
      <c r="I160" s="85" t="s">
        <v>41</v>
      </c>
      <c r="J160" s="46" t="s">
        <v>71</v>
      </c>
      <c r="K160" s="170" t="s">
        <v>59</v>
      </c>
      <c r="L160" s="224"/>
      <c r="M160" s="225"/>
    </row>
    <row r="161" spans="1:13" ht="10.199999999999999" customHeight="1">
      <c r="A161" s="208"/>
      <c r="B161" s="212"/>
      <c r="C161" s="213"/>
      <c r="D161" s="208"/>
      <c r="E161" s="216"/>
      <c r="F161" s="217"/>
      <c r="G161" s="208"/>
      <c r="H161" s="46" t="s">
        <v>71</v>
      </c>
      <c r="I161" s="85" t="s">
        <v>57</v>
      </c>
      <c r="J161" s="46" t="s">
        <v>71</v>
      </c>
      <c r="K161" s="170" t="s">
        <v>61</v>
      </c>
      <c r="L161" s="224"/>
      <c r="M161" s="225"/>
    </row>
    <row r="162" spans="1:13" ht="10.199999999999999" customHeight="1">
      <c r="A162" s="208"/>
      <c r="B162" s="212"/>
      <c r="C162" s="213"/>
      <c r="D162" s="208"/>
      <c r="E162" s="218"/>
      <c r="F162" s="219"/>
      <c r="G162" s="208"/>
      <c r="H162" s="46" t="s">
        <v>71</v>
      </c>
      <c r="I162" s="85" t="s">
        <v>58</v>
      </c>
      <c r="J162" s="46" t="s">
        <v>71</v>
      </c>
      <c r="K162" s="170" t="s">
        <v>62</v>
      </c>
      <c r="L162" s="224"/>
      <c r="M162" s="225"/>
    </row>
    <row r="163" spans="1:13" ht="10.199999999999999" customHeight="1">
      <c r="A163" s="209"/>
      <c r="B163" s="214"/>
      <c r="C163" s="215"/>
      <c r="D163" s="209"/>
      <c r="E163" s="220"/>
      <c r="F163" s="221"/>
      <c r="G163" s="209"/>
      <c r="H163" s="25" t="s">
        <v>71</v>
      </c>
      <c r="I163" s="86" t="s">
        <v>146</v>
      </c>
      <c r="J163" s="25" t="s">
        <v>71</v>
      </c>
      <c r="K163" s="87" t="s">
        <v>63</v>
      </c>
      <c r="L163" s="226"/>
      <c r="M163" s="227"/>
    </row>
    <row r="164" spans="1:13" ht="10.199999999999999" customHeight="1">
      <c r="A164" s="207">
        <v>27</v>
      </c>
      <c r="B164" s="210"/>
      <c r="C164" s="211"/>
      <c r="D164" s="207"/>
      <c r="E164" s="216"/>
      <c r="F164" s="217"/>
      <c r="G164" s="207"/>
      <c r="H164" s="44" t="s">
        <v>71</v>
      </c>
      <c r="I164" s="167" t="s">
        <v>4</v>
      </c>
      <c r="J164" s="44" t="s">
        <v>71</v>
      </c>
      <c r="K164" s="168" t="s">
        <v>5</v>
      </c>
      <c r="L164" s="222"/>
      <c r="M164" s="223"/>
    </row>
    <row r="165" spans="1:13" ht="10.199999999999999" customHeight="1">
      <c r="A165" s="208"/>
      <c r="B165" s="212"/>
      <c r="C165" s="213"/>
      <c r="D165" s="208"/>
      <c r="E165" s="218"/>
      <c r="F165" s="219"/>
      <c r="G165" s="208"/>
      <c r="H165" s="46" t="s">
        <v>71</v>
      </c>
      <c r="I165" s="85" t="s">
        <v>56</v>
      </c>
      <c r="J165" s="46" t="s">
        <v>71</v>
      </c>
      <c r="K165" s="170" t="s">
        <v>60</v>
      </c>
      <c r="L165" s="224"/>
      <c r="M165" s="225"/>
    </row>
    <row r="166" spans="1:13" ht="10.199999999999999" customHeight="1">
      <c r="A166" s="208"/>
      <c r="B166" s="212"/>
      <c r="C166" s="213"/>
      <c r="D166" s="208"/>
      <c r="E166" s="220"/>
      <c r="F166" s="221"/>
      <c r="G166" s="208"/>
      <c r="H166" s="46" t="s">
        <v>71</v>
      </c>
      <c r="I166" s="85" t="s">
        <v>41</v>
      </c>
      <c r="J166" s="46" t="s">
        <v>71</v>
      </c>
      <c r="K166" s="170" t="s">
        <v>59</v>
      </c>
      <c r="L166" s="224"/>
      <c r="M166" s="225"/>
    </row>
    <row r="167" spans="1:13" ht="10.199999999999999" customHeight="1">
      <c r="A167" s="208"/>
      <c r="B167" s="212"/>
      <c r="C167" s="213"/>
      <c r="D167" s="208"/>
      <c r="E167" s="216"/>
      <c r="F167" s="217"/>
      <c r="G167" s="208"/>
      <c r="H167" s="46" t="s">
        <v>71</v>
      </c>
      <c r="I167" s="85" t="s">
        <v>57</v>
      </c>
      <c r="J167" s="46" t="s">
        <v>71</v>
      </c>
      <c r="K167" s="170" t="s">
        <v>61</v>
      </c>
      <c r="L167" s="224"/>
      <c r="M167" s="225"/>
    </row>
    <row r="168" spans="1:13" ht="10.199999999999999" customHeight="1">
      <c r="A168" s="208"/>
      <c r="B168" s="212"/>
      <c r="C168" s="213"/>
      <c r="D168" s="208"/>
      <c r="E168" s="218"/>
      <c r="F168" s="219"/>
      <c r="G168" s="208"/>
      <c r="H168" s="46" t="s">
        <v>71</v>
      </c>
      <c r="I168" s="85" t="s">
        <v>58</v>
      </c>
      <c r="J168" s="46" t="s">
        <v>71</v>
      </c>
      <c r="K168" s="170" t="s">
        <v>62</v>
      </c>
      <c r="L168" s="224"/>
      <c r="M168" s="225"/>
    </row>
    <row r="169" spans="1:13" ht="10.199999999999999" customHeight="1">
      <c r="A169" s="209"/>
      <c r="B169" s="214"/>
      <c r="C169" s="215"/>
      <c r="D169" s="209"/>
      <c r="E169" s="220"/>
      <c r="F169" s="221"/>
      <c r="G169" s="209"/>
      <c r="H169" s="25" t="s">
        <v>71</v>
      </c>
      <c r="I169" s="86" t="s">
        <v>146</v>
      </c>
      <c r="J169" s="25" t="s">
        <v>71</v>
      </c>
      <c r="K169" s="87" t="s">
        <v>63</v>
      </c>
      <c r="L169" s="226"/>
      <c r="M169" s="227"/>
    </row>
    <row r="170" spans="1:13" ht="10.199999999999999" customHeight="1">
      <c r="A170" s="207">
        <v>28</v>
      </c>
      <c r="B170" s="210"/>
      <c r="C170" s="211"/>
      <c r="D170" s="207"/>
      <c r="E170" s="216"/>
      <c r="F170" s="217"/>
      <c r="G170" s="207"/>
      <c r="H170" s="44" t="s">
        <v>71</v>
      </c>
      <c r="I170" s="167" t="s">
        <v>4</v>
      </c>
      <c r="J170" s="44" t="s">
        <v>71</v>
      </c>
      <c r="K170" s="168" t="s">
        <v>5</v>
      </c>
      <c r="L170" s="222"/>
      <c r="M170" s="223"/>
    </row>
    <row r="171" spans="1:13" ht="10.199999999999999" customHeight="1">
      <c r="A171" s="208"/>
      <c r="B171" s="212"/>
      <c r="C171" s="213"/>
      <c r="D171" s="208"/>
      <c r="E171" s="218"/>
      <c r="F171" s="219"/>
      <c r="G171" s="208"/>
      <c r="H171" s="46" t="s">
        <v>71</v>
      </c>
      <c r="I171" s="85" t="s">
        <v>56</v>
      </c>
      <c r="J171" s="46" t="s">
        <v>71</v>
      </c>
      <c r="K171" s="170" t="s">
        <v>60</v>
      </c>
      <c r="L171" s="224"/>
      <c r="M171" s="225"/>
    </row>
    <row r="172" spans="1:13" ht="10.199999999999999" customHeight="1">
      <c r="A172" s="208"/>
      <c r="B172" s="212"/>
      <c r="C172" s="213"/>
      <c r="D172" s="208"/>
      <c r="E172" s="220"/>
      <c r="F172" s="221"/>
      <c r="G172" s="208"/>
      <c r="H172" s="46" t="s">
        <v>71</v>
      </c>
      <c r="I172" s="85" t="s">
        <v>41</v>
      </c>
      <c r="J172" s="46" t="s">
        <v>71</v>
      </c>
      <c r="K172" s="170" t="s">
        <v>59</v>
      </c>
      <c r="L172" s="224"/>
      <c r="M172" s="225"/>
    </row>
    <row r="173" spans="1:13" ht="10.199999999999999" customHeight="1">
      <c r="A173" s="208"/>
      <c r="B173" s="212"/>
      <c r="C173" s="213"/>
      <c r="D173" s="208"/>
      <c r="E173" s="216"/>
      <c r="F173" s="217"/>
      <c r="G173" s="208"/>
      <c r="H173" s="46" t="s">
        <v>71</v>
      </c>
      <c r="I173" s="85" t="s">
        <v>57</v>
      </c>
      <c r="J173" s="46" t="s">
        <v>71</v>
      </c>
      <c r="K173" s="170" t="s">
        <v>61</v>
      </c>
      <c r="L173" s="224"/>
      <c r="M173" s="225"/>
    </row>
    <row r="174" spans="1:13" ht="10.199999999999999" customHeight="1">
      <c r="A174" s="208"/>
      <c r="B174" s="212"/>
      <c r="C174" s="213"/>
      <c r="D174" s="208"/>
      <c r="E174" s="218"/>
      <c r="F174" s="219"/>
      <c r="G174" s="208"/>
      <c r="H174" s="46" t="s">
        <v>71</v>
      </c>
      <c r="I174" s="85" t="s">
        <v>58</v>
      </c>
      <c r="J174" s="46" t="s">
        <v>71</v>
      </c>
      <c r="K174" s="170" t="s">
        <v>62</v>
      </c>
      <c r="L174" s="224"/>
      <c r="M174" s="225"/>
    </row>
    <row r="175" spans="1:13" ht="10.199999999999999" customHeight="1">
      <c r="A175" s="209"/>
      <c r="B175" s="214"/>
      <c r="C175" s="215"/>
      <c r="D175" s="209"/>
      <c r="E175" s="220"/>
      <c r="F175" s="221"/>
      <c r="G175" s="209"/>
      <c r="H175" s="25" t="s">
        <v>71</v>
      </c>
      <c r="I175" s="86" t="s">
        <v>146</v>
      </c>
      <c r="J175" s="25" t="s">
        <v>71</v>
      </c>
      <c r="K175" s="87" t="s">
        <v>63</v>
      </c>
      <c r="L175" s="226"/>
      <c r="M175" s="227"/>
    </row>
    <row r="176" spans="1:13" ht="10.199999999999999" customHeight="1">
      <c r="A176" s="207">
        <v>29</v>
      </c>
      <c r="B176" s="210"/>
      <c r="C176" s="211"/>
      <c r="D176" s="207"/>
      <c r="E176" s="216"/>
      <c r="F176" s="217"/>
      <c r="G176" s="207"/>
      <c r="H176" s="44" t="s">
        <v>71</v>
      </c>
      <c r="I176" s="167" t="s">
        <v>4</v>
      </c>
      <c r="J176" s="44" t="s">
        <v>71</v>
      </c>
      <c r="K176" s="168" t="s">
        <v>5</v>
      </c>
      <c r="L176" s="222"/>
      <c r="M176" s="223"/>
    </row>
    <row r="177" spans="1:39" ht="10.199999999999999" customHeight="1">
      <c r="A177" s="208"/>
      <c r="B177" s="212"/>
      <c r="C177" s="213"/>
      <c r="D177" s="208"/>
      <c r="E177" s="218"/>
      <c r="F177" s="219"/>
      <c r="G177" s="208"/>
      <c r="H177" s="46" t="s">
        <v>71</v>
      </c>
      <c r="I177" s="85" t="s">
        <v>56</v>
      </c>
      <c r="J177" s="46" t="s">
        <v>71</v>
      </c>
      <c r="K177" s="170" t="s">
        <v>60</v>
      </c>
      <c r="L177" s="224"/>
      <c r="M177" s="225"/>
    </row>
    <row r="178" spans="1:39" ht="10.199999999999999" customHeight="1">
      <c r="A178" s="208"/>
      <c r="B178" s="212"/>
      <c r="C178" s="213"/>
      <c r="D178" s="208"/>
      <c r="E178" s="220"/>
      <c r="F178" s="221"/>
      <c r="G178" s="208"/>
      <c r="H178" s="46" t="s">
        <v>71</v>
      </c>
      <c r="I178" s="85" t="s">
        <v>41</v>
      </c>
      <c r="J178" s="46" t="s">
        <v>71</v>
      </c>
      <c r="K178" s="170" t="s">
        <v>59</v>
      </c>
      <c r="L178" s="224"/>
      <c r="M178" s="225"/>
    </row>
    <row r="179" spans="1:39" ht="10.199999999999999" customHeight="1">
      <c r="A179" s="208"/>
      <c r="B179" s="212"/>
      <c r="C179" s="213"/>
      <c r="D179" s="208"/>
      <c r="E179" s="216"/>
      <c r="F179" s="217"/>
      <c r="G179" s="208"/>
      <c r="H179" s="46" t="s">
        <v>71</v>
      </c>
      <c r="I179" s="85" t="s">
        <v>57</v>
      </c>
      <c r="J179" s="46" t="s">
        <v>71</v>
      </c>
      <c r="K179" s="170" t="s">
        <v>61</v>
      </c>
      <c r="L179" s="224"/>
      <c r="M179" s="225"/>
    </row>
    <row r="180" spans="1:39" ht="10.199999999999999" customHeight="1">
      <c r="A180" s="208"/>
      <c r="B180" s="212"/>
      <c r="C180" s="213"/>
      <c r="D180" s="208"/>
      <c r="E180" s="218"/>
      <c r="F180" s="219"/>
      <c r="G180" s="208"/>
      <c r="H180" s="46" t="s">
        <v>71</v>
      </c>
      <c r="I180" s="85" t="s">
        <v>58</v>
      </c>
      <c r="J180" s="46" t="s">
        <v>71</v>
      </c>
      <c r="K180" s="170" t="s">
        <v>62</v>
      </c>
      <c r="L180" s="224"/>
      <c r="M180" s="225"/>
    </row>
    <row r="181" spans="1:39" ht="10.199999999999999" customHeight="1">
      <c r="A181" s="209"/>
      <c r="B181" s="214"/>
      <c r="C181" s="215"/>
      <c r="D181" s="209"/>
      <c r="E181" s="220"/>
      <c r="F181" s="221"/>
      <c r="G181" s="209"/>
      <c r="H181" s="25" t="s">
        <v>71</v>
      </c>
      <c r="I181" s="86" t="s">
        <v>146</v>
      </c>
      <c r="J181" s="25" t="s">
        <v>71</v>
      </c>
      <c r="K181" s="87" t="s">
        <v>63</v>
      </c>
      <c r="L181" s="226"/>
      <c r="M181" s="227"/>
    </row>
    <row r="182" spans="1:39" ht="10.199999999999999" customHeight="1">
      <c r="A182" s="207">
        <v>30</v>
      </c>
      <c r="B182" s="210"/>
      <c r="C182" s="211"/>
      <c r="D182" s="207"/>
      <c r="E182" s="216"/>
      <c r="F182" s="217"/>
      <c r="G182" s="207"/>
      <c r="H182" s="44" t="s">
        <v>71</v>
      </c>
      <c r="I182" s="167" t="s">
        <v>4</v>
      </c>
      <c r="J182" s="44" t="s">
        <v>71</v>
      </c>
      <c r="K182" s="168" t="s">
        <v>5</v>
      </c>
      <c r="L182" s="222"/>
      <c r="M182" s="223"/>
    </row>
    <row r="183" spans="1:39" ht="10.199999999999999" customHeight="1">
      <c r="A183" s="208"/>
      <c r="B183" s="212"/>
      <c r="C183" s="213"/>
      <c r="D183" s="208"/>
      <c r="E183" s="218"/>
      <c r="F183" s="219"/>
      <c r="G183" s="208"/>
      <c r="H183" s="46" t="s">
        <v>71</v>
      </c>
      <c r="I183" s="85" t="s">
        <v>56</v>
      </c>
      <c r="J183" s="46" t="s">
        <v>71</v>
      </c>
      <c r="K183" s="170" t="s">
        <v>60</v>
      </c>
      <c r="L183" s="224"/>
      <c r="M183" s="225"/>
    </row>
    <row r="184" spans="1:39" ht="10.199999999999999" customHeight="1">
      <c r="A184" s="208"/>
      <c r="B184" s="212"/>
      <c r="C184" s="213"/>
      <c r="D184" s="208"/>
      <c r="E184" s="220"/>
      <c r="F184" s="221"/>
      <c r="G184" s="208"/>
      <c r="H184" s="46" t="s">
        <v>71</v>
      </c>
      <c r="I184" s="85" t="s">
        <v>41</v>
      </c>
      <c r="J184" s="46" t="s">
        <v>71</v>
      </c>
      <c r="K184" s="170" t="s">
        <v>59</v>
      </c>
      <c r="L184" s="224"/>
      <c r="M184" s="225"/>
    </row>
    <row r="185" spans="1:39" ht="10.199999999999999" customHeight="1">
      <c r="A185" s="208"/>
      <c r="B185" s="212"/>
      <c r="C185" s="213"/>
      <c r="D185" s="208"/>
      <c r="E185" s="216"/>
      <c r="F185" s="217"/>
      <c r="G185" s="208"/>
      <c r="H185" s="46" t="s">
        <v>71</v>
      </c>
      <c r="I185" s="85" t="s">
        <v>57</v>
      </c>
      <c r="J185" s="46" t="s">
        <v>71</v>
      </c>
      <c r="K185" s="170" t="s">
        <v>61</v>
      </c>
      <c r="L185" s="224"/>
      <c r="M185" s="225"/>
    </row>
    <row r="186" spans="1:39" ht="10.199999999999999" customHeight="1">
      <c r="A186" s="208"/>
      <c r="B186" s="212"/>
      <c r="C186" s="213"/>
      <c r="D186" s="208"/>
      <c r="E186" s="218"/>
      <c r="F186" s="219"/>
      <c r="G186" s="208"/>
      <c r="H186" s="46" t="s">
        <v>71</v>
      </c>
      <c r="I186" s="85" t="s">
        <v>58</v>
      </c>
      <c r="J186" s="46" t="s">
        <v>71</v>
      </c>
      <c r="K186" s="170" t="s">
        <v>62</v>
      </c>
      <c r="L186" s="224"/>
      <c r="M186" s="225"/>
    </row>
    <row r="187" spans="1:39" ht="10.199999999999999" customHeight="1">
      <c r="A187" s="209"/>
      <c r="B187" s="214"/>
      <c r="C187" s="215"/>
      <c r="D187" s="209"/>
      <c r="E187" s="220"/>
      <c r="F187" s="221"/>
      <c r="G187" s="209"/>
      <c r="H187" s="25" t="s">
        <v>71</v>
      </c>
      <c r="I187" s="86" t="s">
        <v>146</v>
      </c>
      <c r="J187" s="25" t="s">
        <v>71</v>
      </c>
      <c r="K187" s="87" t="s">
        <v>63</v>
      </c>
      <c r="L187" s="226"/>
      <c r="M187" s="227"/>
    </row>
    <row r="188" spans="1:39" s="79" customFormat="1" ht="28.4" customHeight="1">
      <c r="A188" s="276" t="s">
        <v>73</v>
      </c>
      <c r="B188" s="276"/>
      <c r="C188" s="276"/>
      <c r="D188" s="276"/>
      <c r="E188" s="274"/>
      <c r="F188" s="274"/>
      <c r="G188" s="274"/>
      <c r="H188" s="185"/>
      <c r="I188" s="275" t="s">
        <v>72</v>
      </c>
      <c r="J188" s="275"/>
      <c r="K188" s="274"/>
      <c r="L188" s="274"/>
      <c r="M188" s="186"/>
      <c r="O188" s="159"/>
      <c r="P188" s="102"/>
      <c r="Q188" s="102"/>
      <c r="R188" s="102"/>
      <c r="S188" s="102"/>
      <c r="T188" s="103"/>
      <c r="U188" s="102"/>
      <c r="V188" s="160"/>
      <c r="W188" s="160"/>
      <c r="X188" s="161"/>
      <c r="Y188" s="160"/>
      <c r="Z188" s="160"/>
      <c r="AA188" s="160"/>
      <c r="AB188" s="160"/>
      <c r="AC188" s="160"/>
      <c r="AD188" s="160"/>
      <c r="AE188" s="160"/>
      <c r="AF188" s="160"/>
      <c r="AG188" s="160"/>
      <c r="AH188" s="160"/>
      <c r="AI188" s="160"/>
      <c r="AJ188" s="160"/>
      <c r="AK188" s="102"/>
      <c r="AL188" s="81"/>
      <c r="AM188" s="82"/>
    </row>
    <row r="189" spans="1:39" ht="17" customHeight="1">
      <c r="A189" s="172" t="s">
        <v>50</v>
      </c>
      <c r="B189" s="173"/>
      <c r="C189" s="186"/>
      <c r="D189" s="186"/>
      <c r="E189" s="186"/>
      <c r="F189" s="186"/>
      <c r="G189" s="186"/>
      <c r="H189" s="186"/>
      <c r="I189" s="186"/>
      <c r="J189" s="186"/>
      <c r="K189" s="186"/>
      <c r="M189" s="186"/>
    </row>
    <row r="190" spans="1:39" ht="14.6" customHeight="1">
      <c r="A190" s="187" t="s">
        <v>51</v>
      </c>
      <c r="B190" s="277" t="s">
        <v>123</v>
      </c>
      <c r="C190" s="277"/>
      <c r="D190" s="277"/>
      <c r="E190" s="277"/>
      <c r="F190" s="277"/>
      <c r="G190" s="277"/>
      <c r="H190" s="277"/>
      <c r="I190" s="277"/>
      <c r="J190" s="277"/>
      <c r="K190" s="277"/>
      <c r="L190" s="277"/>
      <c r="M190" s="277"/>
      <c r="AL190" s="174"/>
      <c r="AM190" s="175"/>
    </row>
    <row r="191" spans="1:39" ht="14.6" customHeight="1">
      <c r="A191" s="187" t="s">
        <v>52</v>
      </c>
      <c r="B191" s="277" t="s">
        <v>124</v>
      </c>
      <c r="C191" s="277"/>
      <c r="D191" s="277"/>
      <c r="E191" s="277"/>
      <c r="F191" s="277"/>
      <c r="G191" s="277"/>
      <c r="H191" s="277"/>
      <c r="I191" s="277"/>
      <c r="J191" s="277"/>
      <c r="K191" s="277"/>
      <c r="L191" s="277"/>
      <c r="M191" s="277"/>
    </row>
    <row r="192" spans="1:39" ht="63.55" customHeight="1">
      <c r="A192" s="187" t="s">
        <v>53</v>
      </c>
      <c r="B192" s="277" t="s">
        <v>150</v>
      </c>
      <c r="C192" s="277"/>
      <c r="D192" s="277"/>
      <c r="E192" s="277"/>
      <c r="F192" s="277"/>
      <c r="G192" s="277"/>
      <c r="H192" s="277"/>
      <c r="I192" s="277"/>
      <c r="J192" s="277"/>
      <c r="K192" s="277"/>
      <c r="L192" s="277"/>
      <c r="M192" s="277"/>
    </row>
    <row r="193" spans="1:15" ht="31.6" customHeight="1">
      <c r="A193" s="187" t="s">
        <v>54</v>
      </c>
      <c r="B193" s="277" t="s">
        <v>125</v>
      </c>
      <c r="C193" s="277"/>
      <c r="D193" s="277"/>
      <c r="E193" s="277"/>
      <c r="F193" s="277"/>
      <c r="G193" s="277"/>
      <c r="H193" s="277"/>
      <c r="I193" s="277"/>
      <c r="J193" s="277"/>
      <c r="K193" s="277"/>
      <c r="L193" s="277"/>
      <c r="M193" s="277"/>
    </row>
    <row r="194" spans="1:15" ht="40.950000000000003" customHeight="1">
      <c r="A194" s="187" t="s">
        <v>55</v>
      </c>
      <c r="B194" s="278" t="s">
        <v>149</v>
      </c>
      <c r="C194" s="278"/>
      <c r="D194" s="278"/>
      <c r="E194" s="278"/>
      <c r="F194" s="278"/>
      <c r="G194" s="278"/>
      <c r="H194" s="278"/>
      <c r="I194" s="278"/>
      <c r="J194" s="278"/>
      <c r="K194" s="278"/>
      <c r="L194" s="278"/>
      <c r="M194" s="278"/>
    </row>
    <row r="195" spans="1:15">
      <c r="O195" s="162"/>
    </row>
  </sheetData>
  <sheetProtection formatCells="0" formatColumns="0" formatRows="0" insertColumns="0" insertRows="0" deleteColumns="0" deleteRows="0" selectLockedCells="1" sort="0" autoFilter="0" pivotTables="0"/>
  <mergeCells count="267">
    <mergeCell ref="K188:L188"/>
    <mergeCell ref="I188:J188"/>
    <mergeCell ref="A188:D188"/>
    <mergeCell ref="E188:G188"/>
    <mergeCell ref="B190:M190"/>
    <mergeCell ref="B191:M191"/>
    <mergeCell ref="B192:M192"/>
    <mergeCell ref="B193:M193"/>
    <mergeCell ref="B194:M194"/>
    <mergeCell ref="A176:A181"/>
    <mergeCell ref="B176:C181"/>
    <mergeCell ref="D176:D181"/>
    <mergeCell ref="E176:F178"/>
    <mergeCell ref="G176:G181"/>
    <mergeCell ref="L176:M181"/>
    <mergeCell ref="E179:F181"/>
    <mergeCell ref="A170:A175"/>
    <mergeCell ref="B170:C175"/>
    <mergeCell ref="D170:D175"/>
    <mergeCell ref="E170:F172"/>
    <mergeCell ref="G170:G175"/>
    <mergeCell ref="L170:M175"/>
    <mergeCell ref="E173:F175"/>
    <mergeCell ref="A164:A169"/>
    <mergeCell ref="B164:C169"/>
    <mergeCell ref="D164:D169"/>
    <mergeCell ref="E164:F166"/>
    <mergeCell ref="G164:G169"/>
    <mergeCell ref="L164:M169"/>
    <mergeCell ref="E167:F169"/>
    <mergeCell ref="A158:A163"/>
    <mergeCell ref="B158:C163"/>
    <mergeCell ref="D158:D163"/>
    <mergeCell ref="E158:F160"/>
    <mergeCell ref="G158:G163"/>
    <mergeCell ref="L158:M163"/>
    <mergeCell ref="E161:F163"/>
    <mergeCell ref="A152:A157"/>
    <mergeCell ref="B152:C157"/>
    <mergeCell ref="D152:D157"/>
    <mergeCell ref="E152:F154"/>
    <mergeCell ref="G152:G157"/>
    <mergeCell ref="L152:M157"/>
    <mergeCell ref="E155:F157"/>
    <mergeCell ref="A146:A151"/>
    <mergeCell ref="B146:C151"/>
    <mergeCell ref="D146:D151"/>
    <mergeCell ref="E146:F148"/>
    <mergeCell ref="G146:G151"/>
    <mergeCell ref="L146:M151"/>
    <mergeCell ref="E149:F151"/>
    <mergeCell ref="A140:A145"/>
    <mergeCell ref="B140:C145"/>
    <mergeCell ref="D140:D145"/>
    <mergeCell ref="E140:F142"/>
    <mergeCell ref="G140:G145"/>
    <mergeCell ref="L140:M145"/>
    <mergeCell ref="E143:F145"/>
    <mergeCell ref="A134:A139"/>
    <mergeCell ref="B134:C139"/>
    <mergeCell ref="D134:D139"/>
    <mergeCell ref="E134:F136"/>
    <mergeCell ref="G134:G139"/>
    <mergeCell ref="L134:M139"/>
    <mergeCell ref="E137:F139"/>
    <mergeCell ref="A128:A133"/>
    <mergeCell ref="B128:C133"/>
    <mergeCell ref="D128:D133"/>
    <mergeCell ref="E128:F130"/>
    <mergeCell ref="G128:G133"/>
    <mergeCell ref="L128:M133"/>
    <mergeCell ref="E131:F133"/>
    <mergeCell ref="A122:A127"/>
    <mergeCell ref="B122:C127"/>
    <mergeCell ref="D122:D127"/>
    <mergeCell ref="E122:F124"/>
    <mergeCell ref="G122:G127"/>
    <mergeCell ref="L122:M127"/>
    <mergeCell ref="E125:F127"/>
    <mergeCell ref="A116:A121"/>
    <mergeCell ref="B116:C121"/>
    <mergeCell ref="D116:D121"/>
    <mergeCell ref="E116:F118"/>
    <mergeCell ref="G116:G121"/>
    <mergeCell ref="L116:M121"/>
    <mergeCell ref="E119:F121"/>
    <mergeCell ref="A110:A115"/>
    <mergeCell ref="B110:C115"/>
    <mergeCell ref="D110:D115"/>
    <mergeCell ref="E110:F112"/>
    <mergeCell ref="G110:G115"/>
    <mergeCell ref="L110:M115"/>
    <mergeCell ref="E113:F115"/>
    <mergeCell ref="A104:A109"/>
    <mergeCell ref="B104:C109"/>
    <mergeCell ref="D104:D109"/>
    <mergeCell ref="E104:F106"/>
    <mergeCell ref="G104:G109"/>
    <mergeCell ref="L104:M109"/>
    <mergeCell ref="E107:F109"/>
    <mergeCell ref="A98:A103"/>
    <mergeCell ref="B98:C103"/>
    <mergeCell ref="D98:D103"/>
    <mergeCell ref="E98:F100"/>
    <mergeCell ref="G98:G103"/>
    <mergeCell ref="L98:M103"/>
    <mergeCell ref="E101:F103"/>
    <mergeCell ref="A92:A97"/>
    <mergeCell ref="B92:C97"/>
    <mergeCell ref="D92:D97"/>
    <mergeCell ref="E92:F94"/>
    <mergeCell ref="G92:G97"/>
    <mergeCell ref="L92:M97"/>
    <mergeCell ref="E95:F97"/>
    <mergeCell ref="A86:A91"/>
    <mergeCell ref="B86:C91"/>
    <mergeCell ref="D86:D91"/>
    <mergeCell ref="E86:F88"/>
    <mergeCell ref="G86:G91"/>
    <mergeCell ref="L86:M91"/>
    <mergeCell ref="E89:F91"/>
    <mergeCell ref="A80:A85"/>
    <mergeCell ref="B80:C85"/>
    <mergeCell ref="D80:D85"/>
    <mergeCell ref="E80:F82"/>
    <mergeCell ref="G80:G85"/>
    <mergeCell ref="L80:M85"/>
    <mergeCell ref="E83:F85"/>
    <mergeCell ref="A74:A79"/>
    <mergeCell ref="B74:C79"/>
    <mergeCell ref="D74:D79"/>
    <mergeCell ref="E74:F76"/>
    <mergeCell ref="G74:G79"/>
    <mergeCell ref="L74:M79"/>
    <mergeCell ref="E77:F79"/>
    <mergeCell ref="A68:A73"/>
    <mergeCell ref="B68:C73"/>
    <mergeCell ref="D68:D73"/>
    <mergeCell ref="E68:F70"/>
    <mergeCell ref="G68:G73"/>
    <mergeCell ref="L68:M73"/>
    <mergeCell ref="E71:F73"/>
    <mergeCell ref="A62:A67"/>
    <mergeCell ref="B62:C67"/>
    <mergeCell ref="D62:D67"/>
    <mergeCell ref="E62:F64"/>
    <mergeCell ref="G62:G67"/>
    <mergeCell ref="L62:M67"/>
    <mergeCell ref="E65:F67"/>
    <mergeCell ref="A56:A61"/>
    <mergeCell ref="B56:C61"/>
    <mergeCell ref="D56:D61"/>
    <mergeCell ref="E56:F58"/>
    <mergeCell ref="G56:G61"/>
    <mergeCell ref="L56:M61"/>
    <mergeCell ref="E59:F61"/>
    <mergeCell ref="A50:A55"/>
    <mergeCell ref="B50:C55"/>
    <mergeCell ref="D50:D55"/>
    <mergeCell ref="E50:F52"/>
    <mergeCell ref="G50:G55"/>
    <mergeCell ref="L50:M55"/>
    <mergeCell ref="E53:F55"/>
    <mergeCell ref="A44:A49"/>
    <mergeCell ref="B44:C49"/>
    <mergeCell ref="D44:D49"/>
    <mergeCell ref="E44:F46"/>
    <mergeCell ref="G44:G49"/>
    <mergeCell ref="L44:M49"/>
    <mergeCell ref="E47:F49"/>
    <mergeCell ref="A38:A43"/>
    <mergeCell ref="B38:C43"/>
    <mergeCell ref="D38:D43"/>
    <mergeCell ref="E38:F40"/>
    <mergeCell ref="G38:G43"/>
    <mergeCell ref="L38:M43"/>
    <mergeCell ref="E41:F43"/>
    <mergeCell ref="T20:U20"/>
    <mergeCell ref="P21:S21"/>
    <mergeCell ref="T21:U21"/>
    <mergeCell ref="E23:F25"/>
    <mergeCell ref="Q17:R17"/>
    <mergeCell ref="Q18:R18"/>
    <mergeCell ref="Q19:R19"/>
    <mergeCell ref="U8:U19"/>
    <mergeCell ref="A32:A37"/>
    <mergeCell ref="B32:C37"/>
    <mergeCell ref="D32:D37"/>
    <mergeCell ref="E32:F34"/>
    <mergeCell ref="G32:G37"/>
    <mergeCell ref="L32:M37"/>
    <mergeCell ref="E35:F37"/>
    <mergeCell ref="A26:A31"/>
    <mergeCell ref="B26:C31"/>
    <mergeCell ref="D26:D31"/>
    <mergeCell ref="E26:F28"/>
    <mergeCell ref="G26:G31"/>
    <mergeCell ref="L26:M31"/>
    <mergeCell ref="E29:F31"/>
    <mergeCell ref="D20:D25"/>
    <mergeCell ref="E20:F22"/>
    <mergeCell ref="G20:G25"/>
    <mergeCell ref="L20:M25"/>
    <mergeCell ref="P20:R20"/>
    <mergeCell ref="A14:A19"/>
    <mergeCell ref="B14:C19"/>
    <mergeCell ref="D14:D19"/>
    <mergeCell ref="E14:F16"/>
    <mergeCell ref="G14:G19"/>
    <mergeCell ref="L14:M19"/>
    <mergeCell ref="E17:F19"/>
    <mergeCell ref="P8:P19"/>
    <mergeCell ref="Q8:R8"/>
    <mergeCell ref="Q9:R9"/>
    <mergeCell ref="Q10:R10"/>
    <mergeCell ref="Q11:R11"/>
    <mergeCell ref="Q12:Q13"/>
    <mergeCell ref="Q14:R14"/>
    <mergeCell ref="Q15:R15"/>
    <mergeCell ref="Q16:R16"/>
    <mergeCell ref="A1:M1"/>
    <mergeCell ref="A2:M2"/>
    <mergeCell ref="H3:I3"/>
    <mergeCell ref="J3:L3"/>
    <mergeCell ref="A4:B4"/>
    <mergeCell ref="C4:F4"/>
    <mergeCell ref="H4:I4"/>
    <mergeCell ref="J4:L4"/>
    <mergeCell ref="AJ6:AJ7"/>
    <mergeCell ref="E7:F7"/>
    <mergeCell ref="P7:R7"/>
    <mergeCell ref="X6:X7"/>
    <mergeCell ref="AD6:AD7"/>
    <mergeCell ref="AE6:AE7"/>
    <mergeCell ref="AF6:AF7"/>
    <mergeCell ref="AG6:AG7"/>
    <mergeCell ref="AH6:AH7"/>
    <mergeCell ref="AI6:AI7"/>
    <mergeCell ref="Y6:Y7"/>
    <mergeCell ref="Z6:Z7"/>
    <mergeCell ref="AA6:AA7"/>
    <mergeCell ref="AB6:AB7"/>
    <mergeCell ref="AC6:AC7"/>
    <mergeCell ref="A182:A187"/>
    <mergeCell ref="B182:C187"/>
    <mergeCell ref="D182:D187"/>
    <mergeCell ref="E182:F184"/>
    <mergeCell ref="G182:G187"/>
    <mergeCell ref="L182:M187"/>
    <mergeCell ref="E185:F187"/>
    <mergeCell ref="A5:L5"/>
    <mergeCell ref="A6:A7"/>
    <mergeCell ref="B6:C7"/>
    <mergeCell ref="D6:D7"/>
    <mergeCell ref="E6:F6"/>
    <mergeCell ref="G6:G7"/>
    <mergeCell ref="H6:K7"/>
    <mergeCell ref="L6:M7"/>
    <mergeCell ref="A8:A13"/>
    <mergeCell ref="B8:C13"/>
    <mergeCell ref="D8:D13"/>
    <mergeCell ref="E8:F10"/>
    <mergeCell ref="G8:G13"/>
    <mergeCell ref="L8:M13"/>
    <mergeCell ref="E11:F13"/>
    <mergeCell ref="A20:A25"/>
    <mergeCell ref="B20:C25"/>
  </mergeCells>
  <phoneticPr fontId="2" type="noConversion"/>
  <conditionalFormatting sqref="B8:G169 B176:G187">
    <cfRule type="expression" dxfId="46" priority="2">
      <formula>""</formula>
    </cfRule>
  </conditionalFormatting>
  <conditionalFormatting sqref="V6">
    <cfRule type="containsText" dxfId="45" priority="12" operator="containsText" text="有誤">
      <formula>NOT(ISERROR(SEARCH("有誤",V6)))</formula>
    </cfRule>
  </conditionalFormatting>
  <conditionalFormatting sqref="Y8:AJ37 AL8:AM37">
    <cfRule type="containsText" dxfId="44" priority="15" operator="containsText" text="TRUE">
      <formula>NOT(ISERROR(SEARCH("TRUE",Y8)))</formula>
    </cfRule>
  </conditionalFormatting>
  <conditionalFormatting sqref="AM7">
    <cfRule type="containsText" dxfId="43" priority="13" operator="containsText" text="TRUE">
      <formula>NOT(ISERROR(SEARCH("TRUE",AM7)))</formula>
    </cfRule>
  </conditionalFormatting>
  <conditionalFormatting sqref="AM8:AM47">
    <cfRule type="notContainsBlanks" dxfId="42" priority="16">
      <formula>LEN(TRIM(AM8))&gt;0</formula>
    </cfRule>
  </conditionalFormatting>
  <conditionalFormatting sqref="B170:G175">
    <cfRule type="expression" dxfId="41" priority="1">
      <formula>""</formula>
    </cfRule>
  </conditionalFormatting>
  <dataValidations count="4">
    <dataValidation type="list" allowBlank="1" showInputMessage="1" showErrorMessage="1" sqref="E8 E176 E182 E152 E158 E164 E104 E32 E38 E44 E50 E56 E62 E86 E68 E74 E80 E110 E116 E122 E128 E134 E140 E146 E14 E20 E26 E92 E98 E170" xr:uid="{D613CD3B-C601-453B-BABB-778DCE32504C}">
      <formula1>"新鑑定,重新鑑定,更改障礙類別,跨教育階段鑑定"</formula1>
    </dataValidation>
    <dataValidation type="list" allowBlank="1" showInputMessage="1" showErrorMessage="1" sqref="E11 E179 E185 E155 E161 E167 E107 E35 E41 E47 E53 E59 E65 E89 E71 E77 E83 E113 E119 E125 E131 E137 E143 E149 E17 E23 E29 E95 E101 E173" xr:uid="{A544B989-625F-4467-91BD-F6695392D16E}">
      <formula1>"智能障礙,學習障礙,情緒行為障礙,自閉症,視覺障礙,聽覺障礙,語言障礙,多重障礙,肢體障礙,腦性麻痺,身體病弱,其他障礙"</formula1>
    </dataValidation>
    <dataValidation type="list" allowBlank="1" showInputMessage="1" showErrorMessage="1" sqref="J8:J187 H8:H187" xr:uid="{DBC3B537-1D42-4666-9796-F1D6A3360531}">
      <formula1>"□,■"</formula1>
    </dataValidation>
    <dataValidation type="list" allowBlank="1" showInputMessage="1" showErrorMessage="1" sqref="D8:D187" xr:uid="{0B0A6C12-942E-45E2-A027-E66C5359F013}">
      <formula1>"一,二,三"</formula1>
    </dataValidation>
  </dataValidations>
  <printOptions horizontalCentered="1"/>
  <pageMargins left="0.23622047244094491" right="0.23622047244094491" top="0.39370078740157483" bottom="0.59055118110236227" header="0.31496062992125984" footer="0.31496062992125984"/>
  <pageSetup paperSize="9" fitToWidth="0" fitToHeight="0" orientation="portrait" horizontalDpi="1200" verticalDpi="1200" r:id="rId1"/>
  <rowBreaks count="2" manualBreakCount="2">
    <brk id="67" max="12" man="1"/>
    <brk id="133"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DBEE-0EFD-4F81-999C-0BDEF81EB53A}">
  <sheetPr>
    <tabColor theme="7" tint="0.59999389629810485"/>
  </sheetPr>
  <dimension ref="A1:AM195"/>
  <sheetViews>
    <sheetView showGridLines="0" zoomScaleNormal="100" zoomScaleSheetLayoutView="115" workbookViewId="0">
      <selection activeCell="B8" sqref="B8:C13"/>
    </sheetView>
  </sheetViews>
  <sheetFormatPr defaultColWidth="8.77734375" defaultRowHeight="17"/>
  <cols>
    <col min="1" max="1" width="4.77734375" style="80" customWidth="1"/>
    <col min="2" max="2" width="6.5546875" style="80" customWidth="1"/>
    <col min="3" max="3" width="6.44140625" style="80" customWidth="1"/>
    <col min="4" max="4" width="5.5546875" style="80" customWidth="1"/>
    <col min="5" max="5" width="4.33203125" style="80" customWidth="1"/>
    <col min="6" max="6" width="10.77734375" style="80" customWidth="1"/>
    <col min="7" max="7" width="5.88671875" style="80" customWidth="1"/>
    <col min="8" max="8" width="2.109375" style="80" customWidth="1"/>
    <col min="9" max="9" width="18.109375" style="80" customWidth="1"/>
    <col min="10" max="10" width="2.109375" style="80" customWidth="1"/>
    <col min="11" max="11" width="13" style="80" customWidth="1"/>
    <col min="12" max="12" width="6.21875" style="81" customWidth="1"/>
    <col min="13" max="13" width="3.21875" style="80" customWidth="1"/>
    <col min="14" max="14" width="9.109375" style="80" customWidth="1"/>
    <col min="15" max="15" width="2.5546875" style="102" customWidth="1"/>
    <col min="16" max="16" width="3.44140625" style="102" customWidth="1"/>
    <col min="17" max="17" width="15.44140625" style="102" customWidth="1"/>
    <col min="18" max="18" width="15.33203125" style="102" customWidth="1"/>
    <col min="19" max="19" width="7.5546875" style="102" customWidth="1"/>
    <col min="20" max="20" width="9.109375" style="103" customWidth="1"/>
    <col min="21" max="21" width="9.109375" style="102" customWidth="1"/>
    <col min="22" max="22" width="9.109375" style="104" customWidth="1"/>
    <col min="23" max="23" width="8.77734375" style="104"/>
    <col min="24" max="24" width="8.77734375" style="105"/>
    <col min="25" max="26" width="7.33203125" style="104" customWidth="1"/>
    <col min="27" max="27" width="8.88671875" style="104" customWidth="1"/>
    <col min="28" max="29" width="7.44140625" style="104" customWidth="1"/>
    <col min="30" max="30" width="6.109375" style="104" customWidth="1"/>
    <col min="31" max="31" width="10.33203125" style="104" customWidth="1"/>
    <col min="32" max="32" width="5.88671875" style="104" customWidth="1"/>
    <col min="33" max="35" width="7.5546875" style="104" customWidth="1"/>
    <col min="36" max="36" width="7.21875" style="104" customWidth="1"/>
    <col min="37" max="37" width="7.21875" style="102" customWidth="1"/>
    <col min="38" max="38" width="3.77734375" style="81" hidden="1" customWidth="1"/>
    <col min="39" max="39" width="8.44140625" style="82" hidden="1" customWidth="1"/>
    <col min="40" max="16384" width="8.77734375" style="80"/>
  </cols>
  <sheetData>
    <row r="1" spans="1:39" ht="19.7">
      <c r="A1" s="241" t="s">
        <v>115</v>
      </c>
      <c r="B1" s="241"/>
      <c r="C1" s="241"/>
      <c r="D1" s="241"/>
      <c r="E1" s="241"/>
      <c r="F1" s="241"/>
      <c r="G1" s="241"/>
      <c r="H1" s="241"/>
      <c r="I1" s="241"/>
      <c r="J1" s="241"/>
      <c r="K1" s="241"/>
      <c r="L1" s="241"/>
      <c r="M1" s="241"/>
    </row>
    <row r="2" spans="1:39" ht="22.45" customHeight="1">
      <c r="A2" s="241" t="s">
        <v>116</v>
      </c>
      <c r="B2" s="241"/>
      <c r="C2" s="241"/>
      <c r="D2" s="241"/>
      <c r="E2" s="241"/>
      <c r="F2" s="241"/>
      <c r="G2" s="241"/>
      <c r="H2" s="241"/>
      <c r="I2" s="241"/>
      <c r="J2" s="241"/>
      <c r="K2" s="241"/>
      <c r="L2" s="241"/>
      <c r="M2" s="241"/>
    </row>
    <row r="3" spans="1:39" ht="21.1" customHeight="1">
      <c r="A3" s="163"/>
      <c r="B3" s="198"/>
      <c r="C3" s="163" t="s">
        <v>64</v>
      </c>
      <c r="D3" s="193" t="s">
        <v>65</v>
      </c>
      <c r="E3" s="198"/>
      <c r="F3" s="165" t="s">
        <v>66</v>
      </c>
      <c r="G3" s="163"/>
      <c r="H3" s="242" t="s">
        <v>138</v>
      </c>
      <c r="I3" s="242"/>
      <c r="J3" s="243"/>
      <c r="K3" s="243"/>
      <c r="L3" s="243"/>
      <c r="U3" s="154"/>
    </row>
    <row r="4" spans="1:39" ht="21.1" customHeight="1">
      <c r="A4" s="244" t="s">
        <v>68</v>
      </c>
      <c r="B4" s="244"/>
      <c r="C4" s="243"/>
      <c r="D4" s="243"/>
      <c r="E4" s="243"/>
      <c r="F4" s="243"/>
      <c r="G4" s="163"/>
      <c r="H4" s="242" t="s">
        <v>67</v>
      </c>
      <c r="I4" s="242"/>
      <c r="J4" s="243"/>
      <c r="K4" s="243"/>
      <c r="L4" s="243"/>
    </row>
    <row r="5" spans="1:39" ht="5.8" customHeight="1">
      <c r="A5" s="228"/>
      <c r="B5" s="228"/>
      <c r="C5" s="228"/>
      <c r="D5" s="228"/>
      <c r="E5" s="228"/>
      <c r="F5" s="228"/>
      <c r="G5" s="228"/>
      <c r="H5" s="228"/>
      <c r="I5" s="228"/>
      <c r="J5" s="228"/>
      <c r="K5" s="228"/>
      <c r="L5" s="229"/>
    </row>
    <row r="6" spans="1:39" ht="17.7" customHeight="1" thickBot="1">
      <c r="A6" s="230" t="s">
        <v>42</v>
      </c>
      <c r="B6" s="232" t="s">
        <v>43</v>
      </c>
      <c r="C6" s="233"/>
      <c r="D6" s="230" t="s">
        <v>44</v>
      </c>
      <c r="E6" s="236" t="s">
        <v>45</v>
      </c>
      <c r="F6" s="237"/>
      <c r="G6" s="230" t="s">
        <v>46</v>
      </c>
      <c r="H6" s="232" t="s">
        <v>47</v>
      </c>
      <c r="I6" s="238"/>
      <c r="J6" s="238"/>
      <c r="K6" s="233"/>
      <c r="L6" s="240" t="s">
        <v>48</v>
      </c>
      <c r="M6" s="240"/>
      <c r="P6" s="155"/>
      <c r="Q6" s="155"/>
      <c r="R6" s="155"/>
      <c r="S6" s="155"/>
      <c r="T6" s="156"/>
      <c r="U6" s="155"/>
      <c r="V6" s="157" t="str">
        <f ca="1">IF(SUM(S12:S13)&lt;&gt;COUNTIFS(H:H,"■",I:I,$Q$12),"人數有誤","")</f>
        <v/>
      </c>
      <c r="X6" s="249" t="s">
        <v>76</v>
      </c>
      <c r="Y6" s="251" t="s">
        <v>4</v>
      </c>
      <c r="Z6" s="251" t="s">
        <v>5</v>
      </c>
      <c r="AA6" s="251" t="s">
        <v>56</v>
      </c>
      <c r="AB6" s="251" t="s">
        <v>8</v>
      </c>
      <c r="AC6" s="249" t="s">
        <v>41</v>
      </c>
      <c r="AD6" s="251" t="s">
        <v>9</v>
      </c>
      <c r="AE6" s="251" t="s">
        <v>57</v>
      </c>
      <c r="AF6" s="251" t="s">
        <v>11</v>
      </c>
      <c r="AG6" s="251" t="s">
        <v>12</v>
      </c>
      <c r="AH6" s="251" t="s">
        <v>13</v>
      </c>
      <c r="AI6" s="245" t="s">
        <v>146</v>
      </c>
      <c r="AJ6" s="245" t="s">
        <v>63</v>
      </c>
      <c r="AM6" s="166" t="str">
        <f>"共 "&amp;COUNTIFS(H:H,"■",I:I,$Q$12)&amp;" 人"</f>
        <v>共 0 人</v>
      </c>
    </row>
    <row r="7" spans="1:39" ht="17.7" customHeight="1">
      <c r="A7" s="231"/>
      <c r="B7" s="234"/>
      <c r="C7" s="235"/>
      <c r="D7" s="231"/>
      <c r="E7" s="236" t="s">
        <v>49</v>
      </c>
      <c r="F7" s="237"/>
      <c r="G7" s="231"/>
      <c r="H7" s="234"/>
      <c r="I7" s="239"/>
      <c r="J7" s="239"/>
      <c r="K7" s="235"/>
      <c r="L7" s="240"/>
      <c r="M7" s="240"/>
      <c r="P7" s="247" t="s">
        <v>155</v>
      </c>
      <c r="Q7" s="248"/>
      <c r="R7" s="248"/>
      <c r="S7" s="195" t="s">
        <v>18</v>
      </c>
      <c r="T7" s="196" t="s">
        <v>1</v>
      </c>
      <c r="U7" s="197" t="s">
        <v>19</v>
      </c>
      <c r="X7" s="250"/>
      <c r="Y7" s="252"/>
      <c r="Z7" s="252"/>
      <c r="AA7" s="252"/>
      <c r="AB7" s="252"/>
      <c r="AC7" s="250"/>
      <c r="AD7" s="252"/>
      <c r="AE7" s="252"/>
      <c r="AF7" s="252"/>
      <c r="AG7" s="252"/>
      <c r="AH7" s="252"/>
      <c r="AI7" s="246"/>
      <c r="AJ7" s="246"/>
      <c r="AL7" s="83" t="s">
        <v>74</v>
      </c>
      <c r="AM7" s="84" t="s">
        <v>75</v>
      </c>
    </row>
    <row r="8" spans="1:39" ht="11.25" customHeight="1">
      <c r="A8" s="207">
        <v>1</v>
      </c>
      <c r="B8" s="210"/>
      <c r="C8" s="211"/>
      <c r="D8" s="207"/>
      <c r="E8" s="216"/>
      <c r="F8" s="217"/>
      <c r="G8" s="207"/>
      <c r="H8" s="44" t="s">
        <v>71</v>
      </c>
      <c r="I8" s="167" t="s">
        <v>4</v>
      </c>
      <c r="J8" s="44" t="s">
        <v>71</v>
      </c>
      <c r="K8" s="168" t="s">
        <v>5</v>
      </c>
      <c r="L8" s="222"/>
      <c r="M8" s="223"/>
      <c r="P8" s="255" t="s">
        <v>3</v>
      </c>
      <c r="Q8" s="258" t="s">
        <v>4</v>
      </c>
      <c r="R8" s="259"/>
      <c r="S8" s="88" t="str">
        <f>IF(COUNTIFS(H:H,"■",I:I,Q8)=0,"",COUNTIFS(H:H,"■",I:I,Q8))</f>
        <v/>
      </c>
      <c r="T8" s="68" t="str">
        <f>IF(S8="","",S8*評估費用試算工具!I4)</f>
        <v/>
      </c>
      <c r="U8" s="271" t="str">
        <f ca="1">IF(SUM(T8:T19)=0,"",SUM(T8:T19))</f>
        <v/>
      </c>
      <c r="W8" s="10">
        <v>1</v>
      </c>
      <c r="X8" s="89" t="str">
        <f t="shared" ref="X8:X37" ca="1" si="0">IF(OFFSET($B$8,($W8-1)*6,0)="","",OFFSET($B$8,($W8-1)*6,0))</f>
        <v/>
      </c>
      <c r="Y8" s="14" t="str">
        <f t="shared" ref="Y8:Y37" ca="1" si="1">IF(OFFSET($H$8,($W8-1)*6,0)="■","■","")</f>
        <v/>
      </c>
      <c r="Z8" s="14" t="str">
        <f t="shared" ref="Z8:Z37" ca="1" si="2">IF(OFFSET($J$8,($W8-1)*6,0)="■","■","")</f>
        <v/>
      </c>
      <c r="AA8" s="14" t="str">
        <f t="shared" ref="AA8:AA37" ca="1" si="3">IF(OFFSET($H$9,($W8-1)*6,0)="■","■","")</f>
        <v/>
      </c>
      <c r="AB8" s="14" t="str">
        <f t="shared" ref="AB8:AB37" ca="1" si="4">IF(OFFSET($J$9,($W8-1)*6,0)="■","■","")</f>
        <v/>
      </c>
      <c r="AC8" s="14" t="str">
        <f t="shared" ref="AC8:AC37" ca="1" si="5">IF(OFFSET($H$10,($W8-1)*6,0)="■","■","")</f>
        <v/>
      </c>
      <c r="AD8" s="14" t="str">
        <f t="shared" ref="AD8:AD37" ca="1" si="6">IF(OFFSET($J$10,($W8-1)*6,0)="■","■","")</f>
        <v/>
      </c>
      <c r="AE8" s="14" t="str">
        <f t="shared" ref="AE8:AE37" ca="1" si="7">IF(OFFSET($H$11,($W8-1)*6,0)="■","■","")</f>
        <v/>
      </c>
      <c r="AF8" s="14" t="str">
        <f t="shared" ref="AF8:AF37" ca="1" si="8">IF(OFFSET($J$11,($W8-1)*6,0)="■","■","")</f>
        <v/>
      </c>
      <c r="AG8" s="14" t="str">
        <f t="shared" ref="AG8:AG37" ca="1" si="9">IF(OFFSET($H$12,($W8-1)*6,0)="■","■","")</f>
        <v/>
      </c>
      <c r="AH8" s="14" t="str">
        <f t="shared" ref="AH8:AH37" ca="1" si="10">IF(OFFSET($J$12,($W8-1)*6,0)="■","■","")</f>
        <v/>
      </c>
      <c r="AI8" s="14" t="str">
        <f t="shared" ref="AI8:AI37" ca="1" si="11">IF(OFFSET($H$13,($W8-1)*6,0)="■","■","")</f>
        <v/>
      </c>
      <c r="AJ8" s="14" t="str">
        <f t="shared" ref="AJ8:AJ37" ca="1" si="12">IF(OFFSET($J$13,($W8-1)*6,0)="■","■","")</f>
        <v/>
      </c>
      <c r="AL8" s="169">
        <v>1</v>
      </c>
      <c r="AM8" s="84" t="str">
        <f ca="1">IF((INDIRECT("H"&amp;ROW($H$10)+(6*(AL8-1)))="■")*(INDIRECT("E"&amp;ROW($E$8)+(6*(AL8-1)))=""),"未填",IF((INDIRECT("H"&amp;ROW($H$10)+(6*(AL8-1)))="■")*(INDIRECT("E"&amp;ROW($E$8)+(6*(AL8-1)))=$R$12),"跨",IF((INDIRECT("H"&amp;ROW($H$10)+(6*(AL8-1)))="■")*(INDIRECT("E"&amp;ROW($E$8)+(6*(AL8-1)))&lt;&gt;$R$12),"非跨","")))</f>
        <v/>
      </c>
    </row>
    <row r="9" spans="1:39" ht="11.25" customHeight="1">
      <c r="A9" s="208"/>
      <c r="B9" s="212"/>
      <c r="C9" s="213"/>
      <c r="D9" s="208"/>
      <c r="E9" s="218"/>
      <c r="F9" s="219"/>
      <c r="G9" s="208"/>
      <c r="H9" s="46" t="s">
        <v>71</v>
      </c>
      <c r="I9" s="85" t="s">
        <v>56</v>
      </c>
      <c r="J9" s="46" t="s">
        <v>71</v>
      </c>
      <c r="K9" s="170" t="s">
        <v>60</v>
      </c>
      <c r="L9" s="224"/>
      <c r="M9" s="225"/>
      <c r="P9" s="256"/>
      <c r="Q9" s="258" t="s">
        <v>5</v>
      </c>
      <c r="R9" s="259"/>
      <c r="S9" s="88" t="str">
        <f>IF(COUNTIFS(J:J,"■",K:K,Q9)=0,"",COUNTIFS(J:J,"■",K:K,Q9))</f>
        <v/>
      </c>
      <c r="T9" s="68" t="str">
        <f>IF(S9="","",S9*評估費用試算工具!I5)</f>
        <v/>
      </c>
      <c r="U9" s="272"/>
      <c r="W9" s="10">
        <v>2</v>
      </c>
      <c r="X9" s="89" t="str">
        <f t="shared" ca="1" si="0"/>
        <v/>
      </c>
      <c r="Y9" s="14" t="str">
        <f t="shared" ca="1" si="1"/>
        <v/>
      </c>
      <c r="Z9" s="14" t="str">
        <f t="shared" ca="1" si="2"/>
        <v/>
      </c>
      <c r="AA9" s="14" t="str">
        <f t="shared" ca="1" si="3"/>
        <v/>
      </c>
      <c r="AB9" s="14" t="str">
        <f t="shared" ca="1" si="4"/>
        <v/>
      </c>
      <c r="AC9" s="14" t="str">
        <f t="shared" ca="1" si="5"/>
        <v/>
      </c>
      <c r="AD9" s="14" t="str">
        <f t="shared" ca="1" si="6"/>
        <v/>
      </c>
      <c r="AE9" s="14" t="str">
        <f t="shared" ca="1" si="7"/>
        <v/>
      </c>
      <c r="AF9" s="14" t="str">
        <f t="shared" ca="1" si="8"/>
        <v/>
      </c>
      <c r="AG9" s="14" t="str">
        <f t="shared" ca="1" si="9"/>
        <v/>
      </c>
      <c r="AH9" s="14" t="str">
        <f t="shared" ca="1" si="10"/>
        <v/>
      </c>
      <c r="AI9" s="14" t="str">
        <f t="shared" ca="1" si="11"/>
        <v/>
      </c>
      <c r="AJ9" s="14" t="str">
        <f t="shared" ca="1" si="12"/>
        <v/>
      </c>
      <c r="AL9" s="171">
        <v>2</v>
      </c>
      <c r="AM9" s="84" t="str">
        <f t="shared" ref="AM9:AM47" ca="1" si="13">IF((INDIRECT("H"&amp;ROW($H$10)+(6*(AL9-1)))="■")*(INDIRECT("E"&amp;ROW($E$8)+(6*(AL9-1)))=""),"未填",IF((INDIRECT("H"&amp;ROW($H$10)+(6*(AL9-1)))="■")*(INDIRECT("E"&amp;ROW($E$8)+(6*(AL9-1)))=$R$12),"跨",IF((INDIRECT("H"&amp;ROW($H$10)+(6*(AL9-1)))="■")*(INDIRECT("E"&amp;ROW($E$8)+(6*(AL9-1)))&lt;&gt;$R$12),"非跨","")))</f>
        <v/>
      </c>
    </row>
    <row r="10" spans="1:39" ht="11.25" customHeight="1">
      <c r="A10" s="208"/>
      <c r="B10" s="212"/>
      <c r="C10" s="213"/>
      <c r="D10" s="208"/>
      <c r="E10" s="220"/>
      <c r="F10" s="221"/>
      <c r="G10" s="208"/>
      <c r="H10" s="46" t="s">
        <v>71</v>
      </c>
      <c r="I10" s="85" t="s">
        <v>41</v>
      </c>
      <c r="J10" s="46" t="s">
        <v>71</v>
      </c>
      <c r="K10" s="170" t="s">
        <v>59</v>
      </c>
      <c r="L10" s="224"/>
      <c r="M10" s="225"/>
      <c r="P10" s="256"/>
      <c r="Q10" s="258" t="s">
        <v>56</v>
      </c>
      <c r="R10" s="259"/>
      <c r="S10" s="88" t="str">
        <f>IF(COUNTIFS(H:H,"■",I:I,Q10)=0,"",COUNTIFS(H:H,"■",I:I,Q10))</f>
        <v/>
      </c>
      <c r="T10" s="68" t="str">
        <f>IF(S10="","",ROUNDUP(S10/20,0)*評估費用試算工具!I6)</f>
        <v/>
      </c>
      <c r="U10" s="272"/>
      <c r="W10" s="10">
        <v>3</v>
      </c>
      <c r="X10" s="89"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171">
        <v>3</v>
      </c>
      <c r="AM10" s="84" t="str">
        <f t="shared" ca="1" si="13"/>
        <v/>
      </c>
    </row>
    <row r="11" spans="1:39" ht="11.25" customHeight="1">
      <c r="A11" s="208"/>
      <c r="B11" s="212"/>
      <c r="C11" s="213"/>
      <c r="D11" s="208"/>
      <c r="E11" s="216"/>
      <c r="F11" s="217"/>
      <c r="G11" s="208"/>
      <c r="H11" s="46" t="s">
        <v>71</v>
      </c>
      <c r="I11" s="85" t="s">
        <v>57</v>
      </c>
      <c r="J11" s="46" t="s">
        <v>71</v>
      </c>
      <c r="K11" s="170" t="s">
        <v>61</v>
      </c>
      <c r="L11" s="224"/>
      <c r="M11" s="225"/>
      <c r="P11" s="256"/>
      <c r="Q11" s="258" t="s">
        <v>8</v>
      </c>
      <c r="R11" s="259"/>
      <c r="S11" s="88" t="str">
        <f>IF(COUNTIFS(J:J,"■",K:K,Q11)=0,"",COUNTIFS(J:J,"■",K:K,Q11))</f>
        <v/>
      </c>
      <c r="T11" s="68" t="str">
        <f>IF(S11="","",ROUNDUP(S11/20,0)*評估費用試算工具!I7)</f>
        <v/>
      </c>
      <c r="U11" s="272"/>
      <c r="W11" s="10">
        <v>4</v>
      </c>
      <c r="X11" s="89"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171">
        <v>4</v>
      </c>
      <c r="AM11" s="84" t="str">
        <f t="shared" ca="1" si="13"/>
        <v/>
      </c>
    </row>
    <row r="12" spans="1:39" ht="11.25" customHeight="1">
      <c r="A12" s="208"/>
      <c r="B12" s="212"/>
      <c r="C12" s="213"/>
      <c r="D12" s="208"/>
      <c r="E12" s="218"/>
      <c r="F12" s="219"/>
      <c r="G12" s="208"/>
      <c r="H12" s="46" t="s">
        <v>71</v>
      </c>
      <c r="I12" s="85" t="s">
        <v>58</v>
      </c>
      <c r="J12" s="46" t="s">
        <v>71</v>
      </c>
      <c r="K12" s="170" t="s">
        <v>62</v>
      </c>
      <c r="L12" s="224"/>
      <c r="M12" s="225"/>
      <c r="P12" s="256"/>
      <c r="Q12" s="260" t="s">
        <v>41</v>
      </c>
      <c r="R12" s="194" t="s">
        <v>6</v>
      </c>
      <c r="S12" s="88" t="str">
        <f ca="1">IF(COUNTIF(AM:AM,"跨")=0,"",COUNTIF(AM:AM,"跨"))</f>
        <v/>
      </c>
      <c r="T12" s="68" t="str">
        <f ca="1">IF(S12="","",ROUNDUP(S12/5,0)*評估費用試算工具!I8)</f>
        <v/>
      </c>
      <c r="U12" s="272"/>
      <c r="W12" s="10">
        <v>5</v>
      </c>
      <c r="X12" s="89"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171">
        <v>5</v>
      </c>
      <c r="AM12" s="84" t="str">
        <f t="shared" ca="1" si="13"/>
        <v/>
      </c>
    </row>
    <row r="13" spans="1:39" ht="10.7" customHeight="1">
      <c r="A13" s="209"/>
      <c r="B13" s="214"/>
      <c r="C13" s="215"/>
      <c r="D13" s="209"/>
      <c r="E13" s="220"/>
      <c r="F13" s="221"/>
      <c r="G13" s="209"/>
      <c r="H13" s="25" t="s">
        <v>71</v>
      </c>
      <c r="I13" s="86" t="s">
        <v>146</v>
      </c>
      <c r="J13" s="25" t="s">
        <v>71</v>
      </c>
      <c r="K13" s="87" t="s">
        <v>63</v>
      </c>
      <c r="L13" s="226"/>
      <c r="M13" s="227"/>
      <c r="P13" s="256"/>
      <c r="Q13" s="261"/>
      <c r="R13" s="194" t="s">
        <v>7</v>
      </c>
      <c r="S13" s="88" t="str">
        <f ca="1">IF(COUNTIF(AM:AM,"非跨")=0,"",COUNTIF(AM:AM,"非跨"))</f>
        <v/>
      </c>
      <c r="T13" s="68" t="str">
        <f ca="1">IF(S13="","",S13*評估費用試算工具!I9)</f>
        <v/>
      </c>
      <c r="U13" s="272"/>
      <c r="W13" s="10">
        <v>6</v>
      </c>
      <c r="X13" s="89"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171">
        <v>6</v>
      </c>
      <c r="AM13" s="84" t="str">
        <f t="shared" ca="1" si="13"/>
        <v/>
      </c>
    </row>
    <row r="14" spans="1:39" ht="11.25" customHeight="1">
      <c r="A14" s="207">
        <v>2</v>
      </c>
      <c r="B14" s="210"/>
      <c r="C14" s="211"/>
      <c r="D14" s="207"/>
      <c r="E14" s="216"/>
      <c r="F14" s="217"/>
      <c r="G14" s="207"/>
      <c r="H14" s="44" t="s">
        <v>71</v>
      </c>
      <c r="I14" s="167" t="s">
        <v>4</v>
      </c>
      <c r="J14" s="44" t="s">
        <v>71</v>
      </c>
      <c r="K14" s="168" t="s">
        <v>5</v>
      </c>
      <c r="L14" s="222"/>
      <c r="M14" s="223"/>
      <c r="P14" s="256"/>
      <c r="Q14" s="258" t="s">
        <v>9</v>
      </c>
      <c r="R14" s="259"/>
      <c r="S14" s="88" t="str">
        <f>IF(COUNTIFS(J:J,"■",K:K,Q14)=0,"",COUNTIFS(J:J,"■",K:K,Q14))</f>
        <v/>
      </c>
      <c r="T14" s="68" t="str">
        <f>IF(S14="","",S14*評估費用試算工具!I10)</f>
        <v/>
      </c>
      <c r="U14" s="272"/>
      <c r="W14" s="10">
        <v>7</v>
      </c>
      <c r="X14" s="89"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171">
        <v>7</v>
      </c>
      <c r="AM14" s="84" t="str">
        <f t="shared" ca="1" si="13"/>
        <v/>
      </c>
    </row>
    <row r="15" spans="1:39" ht="11.25" customHeight="1">
      <c r="A15" s="208"/>
      <c r="B15" s="212"/>
      <c r="C15" s="213"/>
      <c r="D15" s="208"/>
      <c r="E15" s="218"/>
      <c r="F15" s="219"/>
      <c r="G15" s="208"/>
      <c r="H15" s="46" t="s">
        <v>71</v>
      </c>
      <c r="I15" s="85" t="s">
        <v>56</v>
      </c>
      <c r="J15" s="46" t="s">
        <v>71</v>
      </c>
      <c r="K15" s="170" t="s">
        <v>60</v>
      </c>
      <c r="L15" s="224"/>
      <c r="M15" s="225"/>
      <c r="P15" s="256"/>
      <c r="Q15" s="258" t="s">
        <v>10</v>
      </c>
      <c r="R15" s="259"/>
      <c r="S15" s="88" t="str">
        <f>IF(COUNTIFS(H:H,"■",I:I,Q15)=0,"",COUNTIFS(H:H,"■",I:I,Q15))</f>
        <v/>
      </c>
      <c r="T15" s="68" t="str">
        <f>IF(S15="","",S15*評估費用試算工具!I11)</f>
        <v/>
      </c>
      <c r="U15" s="272"/>
      <c r="W15" s="10">
        <v>8</v>
      </c>
      <c r="X15" s="89"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171">
        <v>8</v>
      </c>
      <c r="AM15" s="84" t="str">
        <f t="shared" ca="1" si="13"/>
        <v/>
      </c>
    </row>
    <row r="16" spans="1:39" ht="11.25" customHeight="1">
      <c r="A16" s="208"/>
      <c r="B16" s="212"/>
      <c r="C16" s="213"/>
      <c r="D16" s="208"/>
      <c r="E16" s="220"/>
      <c r="F16" s="221"/>
      <c r="G16" s="208"/>
      <c r="H16" s="46" t="s">
        <v>71</v>
      </c>
      <c r="I16" s="85" t="s">
        <v>41</v>
      </c>
      <c r="J16" s="46" t="s">
        <v>71</v>
      </c>
      <c r="K16" s="170" t="s">
        <v>59</v>
      </c>
      <c r="L16" s="224"/>
      <c r="M16" s="225"/>
      <c r="P16" s="256"/>
      <c r="Q16" s="258" t="s">
        <v>11</v>
      </c>
      <c r="R16" s="259"/>
      <c r="S16" s="88" t="str">
        <f>IF(COUNTIFS(J:J,"■",K:K,Q16)=0,"",COUNTIFS(J:J,"■",K:K,Q16))</f>
        <v/>
      </c>
      <c r="T16" s="68" t="str">
        <f>IF(S16="","",S16*評估費用試算工具!I12)</f>
        <v/>
      </c>
      <c r="U16" s="272"/>
      <c r="W16" s="10">
        <v>9</v>
      </c>
      <c r="X16" s="89"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171">
        <v>9</v>
      </c>
      <c r="AM16" s="84" t="str">
        <f t="shared" ca="1" si="13"/>
        <v/>
      </c>
    </row>
    <row r="17" spans="1:39" ht="11.25" customHeight="1">
      <c r="A17" s="208"/>
      <c r="B17" s="212"/>
      <c r="C17" s="213"/>
      <c r="D17" s="208"/>
      <c r="E17" s="216"/>
      <c r="F17" s="217"/>
      <c r="G17" s="208"/>
      <c r="H17" s="46" t="s">
        <v>71</v>
      </c>
      <c r="I17" s="85" t="s">
        <v>57</v>
      </c>
      <c r="J17" s="46" t="s">
        <v>71</v>
      </c>
      <c r="K17" s="170" t="s">
        <v>61</v>
      </c>
      <c r="L17" s="224"/>
      <c r="M17" s="225"/>
      <c r="P17" s="256"/>
      <c r="Q17" s="258" t="s">
        <v>58</v>
      </c>
      <c r="R17" s="259"/>
      <c r="S17" s="88" t="str">
        <f>IF(COUNTIFS(H:H,"■",I:I,Q17)=0,"",COUNTIFS(H:H,"■",I:I,Q17))</f>
        <v/>
      </c>
      <c r="T17" s="68" t="str">
        <f>IF(S17="","",S17*評估費用試算工具!I13)</f>
        <v/>
      </c>
      <c r="U17" s="272"/>
      <c r="W17" s="10">
        <v>10</v>
      </c>
      <c r="X17" s="89"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171">
        <v>10</v>
      </c>
      <c r="AM17" s="84" t="str">
        <f t="shared" ca="1" si="13"/>
        <v/>
      </c>
    </row>
    <row r="18" spans="1:39" ht="11.25" customHeight="1">
      <c r="A18" s="208"/>
      <c r="B18" s="212"/>
      <c r="C18" s="213"/>
      <c r="D18" s="208"/>
      <c r="E18" s="218"/>
      <c r="F18" s="219"/>
      <c r="G18" s="208"/>
      <c r="H18" s="46" t="s">
        <v>71</v>
      </c>
      <c r="I18" s="85" t="s">
        <v>58</v>
      </c>
      <c r="J18" s="46" t="s">
        <v>71</v>
      </c>
      <c r="K18" s="170" t="s">
        <v>62</v>
      </c>
      <c r="L18" s="224"/>
      <c r="M18" s="225"/>
      <c r="P18" s="256"/>
      <c r="Q18" s="258" t="s">
        <v>13</v>
      </c>
      <c r="R18" s="259"/>
      <c r="S18" s="88" t="str">
        <f>IF(COUNTIFS(J:J,"■",K:K,Q18)=0,"",COUNTIFS(J:J,"■",K:K,Q18))</f>
        <v/>
      </c>
      <c r="T18" s="68" t="str">
        <f>IF(S18="","",S18*評估費用試算工具!I14)</f>
        <v/>
      </c>
      <c r="U18" s="272"/>
      <c r="W18" s="10">
        <v>11</v>
      </c>
      <c r="X18" s="89"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171">
        <v>11</v>
      </c>
      <c r="AM18" s="84" t="str">
        <f t="shared" ca="1" si="13"/>
        <v/>
      </c>
    </row>
    <row r="19" spans="1:39" ht="11.25" customHeight="1">
      <c r="A19" s="209"/>
      <c r="B19" s="214"/>
      <c r="C19" s="215"/>
      <c r="D19" s="209"/>
      <c r="E19" s="220"/>
      <c r="F19" s="221"/>
      <c r="G19" s="209"/>
      <c r="H19" s="25" t="s">
        <v>71</v>
      </c>
      <c r="I19" s="86" t="s">
        <v>146</v>
      </c>
      <c r="J19" s="25" t="s">
        <v>71</v>
      </c>
      <c r="K19" s="87" t="s">
        <v>63</v>
      </c>
      <c r="L19" s="226"/>
      <c r="M19" s="227"/>
      <c r="P19" s="257"/>
      <c r="Q19" s="269" t="s">
        <v>63</v>
      </c>
      <c r="R19" s="270"/>
      <c r="S19" s="88" t="str">
        <f>IF(COUNTIFS(J:J,"■",K:K,Q19)=0,"",COUNTIFS(J:J,"■",K:K,Q19))</f>
        <v/>
      </c>
      <c r="T19" s="68" t="str">
        <f>IF(S19="","",S19*評估費用試算工具!I15)</f>
        <v/>
      </c>
      <c r="U19" s="273"/>
      <c r="W19" s="10">
        <v>12</v>
      </c>
      <c r="X19" s="89"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171">
        <v>12</v>
      </c>
      <c r="AM19" s="84" t="str">
        <f t="shared" ca="1" si="13"/>
        <v/>
      </c>
    </row>
    <row r="20" spans="1:39" ht="11.25" customHeight="1" thickBot="1">
      <c r="A20" s="207">
        <v>3</v>
      </c>
      <c r="B20" s="210"/>
      <c r="C20" s="211"/>
      <c r="D20" s="207"/>
      <c r="E20" s="216"/>
      <c r="F20" s="217"/>
      <c r="G20" s="207"/>
      <c r="H20" s="44" t="s">
        <v>71</v>
      </c>
      <c r="I20" s="167" t="s">
        <v>4</v>
      </c>
      <c r="J20" s="44" t="s">
        <v>71</v>
      </c>
      <c r="K20" s="168" t="s">
        <v>5</v>
      </c>
      <c r="L20" s="222"/>
      <c r="M20" s="223"/>
      <c r="P20" s="253" t="s">
        <v>147</v>
      </c>
      <c r="Q20" s="254"/>
      <c r="R20" s="254"/>
      <c r="S20" s="121" t="str">
        <f>IF(COUNTIFS(H:H,"■",I:I,"鑑定評估報告")=0,"",COUNTIFS(H:H,"■",I:I,"鑑定評估報告"))</f>
        <v/>
      </c>
      <c r="T20" s="262" t="str">
        <f>IF(S20="","",S20*評估費用試算工具!I16)</f>
        <v/>
      </c>
      <c r="U20" s="263"/>
      <c r="W20" s="10">
        <v>13</v>
      </c>
      <c r="X20" s="89"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171">
        <v>13</v>
      </c>
      <c r="AM20" s="84" t="str">
        <f t="shared" ca="1" si="13"/>
        <v/>
      </c>
    </row>
    <row r="21" spans="1:39" ht="11.25" customHeight="1">
      <c r="A21" s="208"/>
      <c r="B21" s="212"/>
      <c r="C21" s="213"/>
      <c r="D21" s="208"/>
      <c r="E21" s="218"/>
      <c r="F21" s="219"/>
      <c r="G21" s="208"/>
      <c r="H21" s="46" t="s">
        <v>71</v>
      </c>
      <c r="I21" s="85" t="s">
        <v>56</v>
      </c>
      <c r="J21" s="46" t="s">
        <v>71</v>
      </c>
      <c r="K21" s="170" t="s">
        <v>60</v>
      </c>
      <c r="L21" s="224"/>
      <c r="M21" s="225"/>
      <c r="P21" s="264" t="s">
        <v>29</v>
      </c>
      <c r="Q21" s="265"/>
      <c r="R21" s="265"/>
      <c r="S21" s="266"/>
      <c r="T21" s="267">
        <f ca="1">SUM(U8,T20)</f>
        <v>0</v>
      </c>
      <c r="U21" s="268"/>
      <c r="W21" s="10">
        <v>14</v>
      </c>
      <c r="X21" s="89"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171">
        <v>14</v>
      </c>
      <c r="AM21" s="84" t="str">
        <f t="shared" ca="1" si="13"/>
        <v/>
      </c>
    </row>
    <row r="22" spans="1:39" ht="11.25" customHeight="1">
      <c r="A22" s="208"/>
      <c r="B22" s="212"/>
      <c r="C22" s="213"/>
      <c r="D22" s="208"/>
      <c r="E22" s="220"/>
      <c r="F22" s="221"/>
      <c r="G22" s="208"/>
      <c r="H22" s="46" t="s">
        <v>71</v>
      </c>
      <c r="I22" s="85" t="s">
        <v>41</v>
      </c>
      <c r="J22" s="46" t="s">
        <v>71</v>
      </c>
      <c r="K22" s="170" t="s">
        <v>59</v>
      </c>
      <c r="L22" s="224"/>
      <c r="M22" s="225"/>
      <c r="P22" s="104"/>
      <c r="Q22" s="104"/>
      <c r="R22" s="104"/>
      <c r="S22" s="104"/>
      <c r="T22" s="158"/>
      <c r="U22" s="104"/>
      <c r="W22" s="10">
        <v>15</v>
      </c>
      <c r="X22" s="89"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171">
        <v>15</v>
      </c>
      <c r="AM22" s="84" t="str">
        <f t="shared" ca="1" si="13"/>
        <v/>
      </c>
    </row>
    <row r="23" spans="1:39" ht="11.25" customHeight="1">
      <c r="A23" s="208"/>
      <c r="B23" s="212"/>
      <c r="C23" s="213"/>
      <c r="D23" s="208"/>
      <c r="E23" s="216"/>
      <c r="F23" s="217"/>
      <c r="G23" s="208"/>
      <c r="H23" s="46" t="s">
        <v>71</v>
      </c>
      <c r="I23" s="85" t="s">
        <v>57</v>
      </c>
      <c r="J23" s="46" t="s">
        <v>71</v>
      </c>
      <c r="K23" s="170" t="s">
        <v>61</v>
      </c>
      <c r="L23" s="224"/>
      <c r="M23" s="225"/>
      <c r="W23" s="10">
        <v>16</v>
      </c>
      <c r="X23" s="89"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171">
        <v>16</v>
      </c>
      <c r="AM23" s="84" t="str">
        <f t="shared" ca="1" si="13"/>
        <v/>
      </c>
    </row>
    <row r="24" spans="1:39" ht="11.25" customHeight="1">
      <c r="A24" s="208"/>
      <c r="B24" s="212"/>
      <c r="C24" s="213"/>
      <c r="D24" s="208"/>
      <c r="E24" s="218"/>
      <c r="F24" s="219"/>
      <c r="G24" s="208"/>
      <c r="H24" s="46" t="s">
        <v>71</v>
      </c>
      <c r="I24" s="85" t="s">
        <v>58</v>
      </c>
      <c r="J24" s="46" t="s">
        <v>71</v>
      </c>
      <c r="K24" s="170" t="s">
        <v>62</v>
      </c>
      <c r="L24" s="224"/>
      <c r="M24" s="225"/>
      <c r="W24" s="10">
        <v>17</v>
      </c>
      <c r="X24" s="89"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171">
        <v>17</v>
      </c>
      <c r="AM24" s="84" t="str">
        <f t="shared" ca="1" si="13"/>
        <v/>
      </c>
    </row>
    <row r="25" spans="1:39" ht="11.25" customHeight="1">
      <c r="A25" s="209"/>
      <c r="B25" s="214"/>
      <c r="C25" s="215"/>
      <c r="D25" s="209"/>
      <c r="E25" s="220"/>
      <c r="F25" s="221"/>
      <c r="G25" s="209"/>
      <c r="H25" s="25" t="s">
        <v>71</v>
      </c>
      <c r="I25" s="86" t="s">
        <v>146</v>
      </c>
      <c r="J25" s="25" t="s">
        <v>71</v>
      </c>
      <c r="K25" s="87" t="s">
        <v>63</v>
      </c>
      <c r="L25" s="226"/>
      <c r="M25" s="227"/>
      <c r="W25" s="10">
        <v>18</v>
      </c>
      <c r="X25" s="89"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171">
        <v>18</v>
      </c>
      <c r="AM25" s="84" t="str">
        <f t="shared" ca="1" si="13"/>
        <v/>
      </c>
    </row>
    <row r="26" spans="1:39" ht="11.25" customHeight="1">
      <c r="A26" s="207">
        <v>4</v>
      </c>
      <c r="B26" s="210"/>
      <c r="C26" s="211"/>
      <c r="D26" s="207"/>
      <c r="E26" s="216"/>
      <c r="F26" s="217"/>
      <c r="G26" s="207"/>
      <c r="H26" s="44" t="s">
        <v>71</v>
      </c>
      <c r="I26" s="167" t="s">
        <v>4</v>
      </c>
      <c r="J26" s="44" t="s">
        <v>71</v>
      </c>
      <c r="K26" s="168" t="s">
        <v>5</v>
      </c>
      <c r="L26" s="222"/>
      <c r="M26" s="223"/>
      <c r="W26" s="10">
        <v>19</v>
      </c>
      <c r="X26" s="89"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171">
        <v>19</v>
      </c>
      <c r="AM26" s="84" t="str">
        <f t="shared" ca="1" si="13"/>
        <v/>
      </c>
    </row>
    <row r="27" spans="1:39" ht="11.25" customHeight="1">
      <c r="A27" s="208"/>
      <c r="B27" s="212"/>
      <c r="C27" s="213"/>
      <c r="D27" s="208"/>
      <c r="E27" s="218"/>
      <c r="F27" s="219"/>
      <c r="G27" s="208"/>
      <c r="H27" s="46" t="s">
        <v>71</v>
      </c>
      <c r="I27" s="85" t="s">
        <v>56</v>
      </c>
      <c r="J27" s="46" t="s">
        <v>71</v>
      </c>
      <c r="K27" s="170" t="s">
        <v>60</v>
      </c>
      <c r="L27" s="224"/>
      <c r="M27" s="225"/>
      <c r="W27" s="10">
        <v>20</v>
      </c>
      <c r="X27" s="89"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171">
        <v>20</v>
      </c>
      <c r="AM27" s="84" t="str">
        <f t="shared" ca="1" si="13"/>
        <v/>
      </c>
    </row>
    <row r="28" spans="1:39" ht="11.25" customHeight="1">
      <c r="A28" s="208"/>
      <c r="B28" s="212"/>
      <c r="C28" s="213"/>
      <c r="D28" s="208"/>
      <c r="E28" s="220"/>
      <c r="F28" s="221"/>
      <c r="G28" s="208"/>
      <c r="H28" s="46" t="s">
        <v>71</v>
      </c>
      <c r="I28" s="85" t="s">
        <v>41</v>
      </c>
      <c r="J28" s="46" t="s">
        <v>71</v>
      </c>
      <c r="K28" s="170" t="s">
        <v>59</v>
      </c>
      <c r="L28" s="224"/>
      <c r="M28" s="225"/>
      <c r="W28" s="10">
        <v>21</v>
      </c>
      <c r="X28" s="89"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171">
        <v>21</v>
      </c>
      <c r="AM28" s="84" t="str">
        <f t="shared" ca="1" si="13"/>
        <v/>
      </c>
    </row>
    <row r="29" spans="1:39" ht="11.25" customHeight="1">
      <c r="A29" s="208"/>
      <c r="B29" s="212"/>
      <c r="C29" s="213"/>
      <c r="D29" s="208"/>
      <c r="E29" s="216"/>
      <c r="F29" s="217"/>
      <c r="G29" s="208"/>
      <c r="H29" s="46" t="s">
        <v>71</v>
      </c>
      <c r="I29" s="85" t="s">
        <v>57</v>
      </c>
      <c r="J29" s="46" t="s">
        <v>71</v>
      </c>
      <c r="K29" s="170" t="s">
        <v>61</v>
      </c>
      <c r="L29" s="224"/>
      <c r="M29" s="225"/>
      <c r="W29" s="10">
        <v>22</v>
      </c>
      <c r="X29" s="89"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171">
        <v>22</v>
      </c>
      <c r="AM29" s="84" t="str">
        <f t="shared" ca="1" si="13"/>
        <v/>
      </c>
    </row>
    <row r="30" spans="1:39" ht="11.25" customHeight="1">
      <c r="A30" s="208"/>
      <c r="B30" s="212"/>
      <c r="C30" s="213"/>
      <c r="D30" s="208"/>
      <c r="E30" s="218"/>
      <c r="F30" s="219"/>
      <c r="G30" s="208"/>
      <c r="H30" s="46" t="s">
        <v>71</v>
      </c>
      <c r="I30" s="85" t="s">
        <v>58</v>
      </c>
      <c r="J30" s="46" t="s">
        <v>71</v>
      </c>
      <c r="K30" s="170" t="s">
        <v>62</v>
      </c>
      <c r="L30" s="224"/>
      <c r="M30" s="225"/>
      <c r="W30" s="10">
        <v>23</v>
      </c>
      <c r="X30" s="89"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171">
        <v>23</v>
      </c>
      <c r="AM30" s="84" t="str">
        <f t="shared" ca="1" si="13"/>
        <v/>
      </c>
    </row>
    <row r="31" spans="1:39" ht="11.25" customHeight="1">
      <c r="A31" s="209"/>
      <c r="B31" s="214"/>
      <c r="C31" s="215"/>
      <c r="D31" s="209"/>
      <c r="E31" s="220"/>
      <c r="F31" s="221"/>
      <c r="G31" s="209"/>
      <c r="H31" s="25" t="s">
        <v>71</v>
      </c>
      <c r="I31" s="86" t="s">
        <v>146</v>
      </c>
      <c r="J31" s="25" t="s">
        <v>71</v>
      </c>
      <c r="K31" s="87" t="s">
        <v>63</v>
      </c>
      <c r="L31" s="226"/>
      <c r="M31" s="227"/>
      <c r="W31" s="10">
        <v>24</v>
      </c>
      <c r="X31" s="89"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171">
        <v>24</v>
      </c>
      <c r="AM31" s="84" t="str">
        <f t="shared" ca="1" si="13"/>
        <v/>
      </c>
    </row>
    <row r="32" spans="1:39" ht="11.25" customHeight="1">
      <c r="A32" s="207">
        <v>5</v>
      </c>
      <c r="B32" s="210"/>
      <c r="C32" s="211"/>
      <c r="D32" s="207"/>
      <c r="E32" s="216"/>
      <c r="F32" s="217"/>
      <c r="G32" s="207"/>
      <c r="H32" s="44" t="s">
        <v>71</v>
      </c>
      <c r="I32" s="167" t="s">
        <v>4</v>
      </c>
      <c r="J32" s="44" t="s">
        <v>71</v>
      </c>
      <c r="K32" s="168" t="s">
        <v>5</v>
      </c>
      <c r="L32" s="222"/>
      <c r="M32" s="223"/>
      <c r="W32" s="10">
        <v>25</v>
      </c>
      <c r="X32" s="89"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171">
        <v>25</v>
      </c>
      <c r="AM32" s="84" t="str">
        <f t="shared" ca="1" si="13"/>
        <v/>
      </c>
    </row>
    <row r="33" spans="1:39" ht="11.25" customHeight="1">
      <c r="A33" s="208"/>
      <c r="B33" s="212"/>
      <c r="C33" s="213"/>
      <c r="D33" s="208"/>
      <c r="E33" s="218"/>
      <c r="F33" s="219"/>
      <c r="G33" s="208"/>
      <c r="H33" s="46" t="s">
        <v>71</v>
      </c>
      <c r="I33" s="85" t="s">
        <v>56</v>
      </c>
      <c r="J33" s="46" t="s">
        <v>71</v>
      </c>
      <c r="K33" s="170" t="s">
        <v>60</v>
      </c>
      <c r="L33" s="224"/>
      <c r="M33" s="225"/>
      <c r="W33" s="10">
        <v>26</v>
      </c>
      <c r="X33" s="89"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171">
        <v>26</v>
      </c>
      <c r="AM33" s="84" t="str">
        <f t="shared" ca="1" si="13"/>
        <v/>
      </c>
    </row>
    <row r="34" spans="1:39" ht="11.25" customHeight="1">
      <c r="A34" s="208"/>
      <c r="B34" s="212"/>
      <c r="C34" s="213"/>
      <c r="D34" s="208"/>
      <c r="E34" s="220"/>
      <c r="F34" s="221"/>
      <c r="G34" s="208"/>
      <c r="H34" s="46" t="s">
        <v>71</v>
      </c>
      <c r="I34" s="85" t="s">
        <v>41</v>
      </c>
      <c r="J34" s="46" t="s">
        <v>71</v>
      </c>
      <c r="K34" s="170" t="s">
        <v>59</v>
      </c>
      <c r="L34" s="224"/>
      <c r="M34" s="225"/>
      <c r="W34" s="10">
        <v>27</v>
      </c>
      <c r="X34" s="89"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171">
        <v>27</v>
      </c>
      <c r="AM34" s="84" t="str">
        <f t="shared" ca="1" si="13"/>
        <v/>
      </c>
    </row>
    <row r="35" spans="1:39" ht="11.25" customHeight="1">
      <c r="A35" s="208"/>
      <c r="B35" s="212"/>
      <c r="C35" s="213"/>
      <c r="D35" s="208"/>
      <c r="E35" s="216"/>
      <c r="F35" s="217"/>
      <c r="G35" s="208"/>
      <c r="H35" s="46" t="s">
        <v>71</v>
      </c>
      <c r="I35" s="85" t="s">
        <v>57</v>
      </c>
      <c r="J35" s="46" t="s">
        <v>71</v>
      </c>
      <c r="K35" s="170" t="s">
        <v>61</v>
      </c>
      <c r="L35" s="224"/>
      <c r="M35" s="225"/>
      <c r="W35" s="10">
        <v>28</v>
      </c>
      <c r="X35" s="89"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171">
        <v>28</v>
      </c>
      <c r="AM35" s="84" t="str">
        <f t="shared" ca="1" si="13"/>
        <v/>
      </c>
    </row>
    <row r="36" spans="1:39" ht="11.25" customHeight="1">
      <c r="A36" s="208"/>
      <c r="B36" s="212"/>
      <c r="C36" s="213"/>
      <c r="D36" s="208"/>
      <c r="E36" s="218"/>
      <c r="F36" s="219"/>
      <c r="G36" s="208"/>
      <c r="H36" s="46" t="s">
        <v>71</v>
      </c>
      <c r="I36" s="85" t="s">
        <v>58</v>
      </c>
      <c r="J36" s="46" t="s">
        <v>71</v>
      </c>
      <c r="K36" s="170" t="s">
        <v>62</v>
      </c>
      <c r="L36" s="224"/>
      <c r="M36" s="225"/>
      <c r="W36" s="10">
        <v>29</v>
      </c>
      <c r="X36" s="89"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171">
        <v>29</v>
      </c>
      <c r="AM36" s="84" t="str">
        <f t="shared" ca="1" si="13"/>
        <v/>
      </c>
    </row>
    <row r="37" spans="1:39" ht="11.25" customHeight="1">
      <c r="A37" s="209"/>
      <c r="B37" s="214"/>
      <c r="C37" s="215"/>
      <c r="D37" s="209"/>
      <c r="E37" s="220"/>
      <c r="F37" s="221"/>
      <c r="G37" s="209"/>
      <c r="H37" s="25" t="s">
        <v>71</v>
      </c>
      <c r="I37" s="86" t="s">
        <v>146</v>
      </c>
      <c r="J37" s="25" t="s">
        <v>71</v>
      </c>
      <c r="K37" s="87" t="s">
        <v>63</v>
      </c>
      <c r="L37" s="226"/>
      <c r="M37" s="227"/>
      <c r="W37" s="10">
        <v>30</v>
      </c>
      <c r="X37" s="89"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83">
        <v>30</v>
      </c>
      <c r="AM37" s="84" t="str">
        <f t="shared" ca="1" si="13"/>
        <v/>
      </c>
    </row>
    <row r="38" spans="1:39" ht="11.25" customHeight="1">
      <c r="A38" s="207">
        <v>6</v>
      </c>
      <c r="B38" s="210"/>
      <c r="C38" s="211"/>
      <c r="D38" s="207"/>
      <c r="E38" s="216"/>
      <c r="F38" s="217"/>
      <c r="G38" s="207"/>
      <c r="H38" s="44" t="s">
        <v>71</v>
      </c>
      <c r="I38" s="167" t="s">
        <v>4</v>
      </c>
      <c r="J38" s="44" t="s">
        <v>71</v>
      </c>
      <c r="K38" s="168" t="s">
        <v>5</v>
      </c>
      <c r="L38" s="222"/>
      <c r="M38" s="223"/>
      <c r="AL38" s="83">
        <v>31</v>
      </c>
      <c r="AM38" s="84" t="str">
        <f t="shared" ca="1" si="13"/>
        <v/>
      </c>
    </row>
    <row r="39" spans="1:39" ht="11.25" customHeight="1">
      <c r="A39" s="208"/>
      <c r="B39" s="212"/>
      <c r="C39" s="213"/>
      <c r="D39" s="208"/>
      <c r="E39" s="218"/>
      <c r="F39" s="219"/>
      <c r="G39" s="208"/>
      <c r="H39" s="46" t="s">
        <v>71</v>
      </c>
      <c r="I39" s="85" t="s">
        <v>56</v>
      </c>
      <c r="J39" s="46" t="s">
        <v>71</v>
      </c>
      <c r="K39" s="170" t="s">
        <v>60</v>
      </c>
      <c r="L39" s="224"/>
      <c r="M39" s="225"/>
      <c r="AL39" s="83">
        <v>32</v>
      </c>
      <c r="AM39" s="84" t="str">
        <f t="shared" ca="1" si="13"/>
        <v/>
      </c>
    </row>
    <row r="40" spans="1:39" ht="11.25" customHeight="1">
      <c r="A40" s="208"/>
      <c r="B40" s="212"/>
      <c r="C40" s="213"/>
      <c r="D40" s="208"/>
      <c r="E40" s="220"/>
      <c r="F40" s="221"/>
      <c r="G40" s="208"/>
      <c r="H40" s="46" t="s">
        <v>71</v>
      </c>
      <c r="I40" s="85" t="s">
        <v>41</v>
      </c>
      <c r="J40" s="46" t="s">
        <v>71</v>
      </c>
      <c r="K40" s="170" t="s">
        <v>59</v>
      </c>
      <c r="L40" s="224"/>
      <c r="M40" s="225"/>
      <c r="AL40" s="83">
        <v>33</v>
      </c>
      <c r="AM40" s="84" t="str">
        <f t="shared" ca="1" si="13"/>
        <v/>
      </c>
    </row>
    <row r="41" spans="1:39" ht="11.25" customHeight="1">
      <c r="A41" s="208"/>
      <c r="B41" s="212"/>
      <c r="C41" s="213"/>
      <c r="D41" s="208"/>
      <c r="E41" s="216"/>
      <c r="F41" s="217"/>
      <c r="G41" s="208"/>
      <c r="H41" s="46" t="s">
        <v>71</v>
      </c>
      <c r="I41" s="85" t="s">
        <v>57</v>
      </c>
      <c r="J41" s="46" t="s">
        <v>71</v>
      </c>
      <c r="K41" s="170" t="s">
        <v>61</v>
      </c>
      <c r="L41" s="224"/>
      <c r="M41" s="225"/>
      <c r="AL41" s="83">
        <v>34</v>
      </c>
      <c r="AM41" s="84" t="str">
        <f t="shared" ca="1" si="13"/>
        <v/>
      </c>
    </row>
    <row r="42" spans="1:39" ht="11.25" customHeight="1">
      <c r="A42" s="208"/>
      <c r="B42" s="212"/>
      <c r="C42" s="213"/>
      <c r="D42" s="208"/>
      <c r="E42" s="218"/>
      <c r="F42" s="219"/>
      <c r="G42" s="208"/>
      <c r="H42" s="46" t="s">
        <v>71</v>
      </c>
      <c r="I42" s="85" t="s">
        <v>58</v>
      </c>
      <c r="J42" s="46" t="s">
        <v>71</v>
      </c>
      <c r="K42" s="170" t="s">
        <v>62</v>
      </c>
      <c r="L42" s="224"/>
      <c r="M42" s="225"/>
      <c r="AL42" s="83">
        <v>35</v>
      </c>
      <c r="AM42" s="84" t="str">
        <f t="shared" ca="1" si="13"/>
        <v/>
      </c>
    </row>
    <row r="43" spans="1:39" ht="11.25" customHeight="1">
      <c r="A43" s="209"/>
      <c r="B43" s="214"/>
      <c r="C43" s="215"/>
      <c r="D43" s="209"/>
      <c r="E43" s="220"/>
      <c r="F43" s="221"/>
      <c r="G43" s="209"/>
      <c r="H43" s="25" t="s">
        <v>71</v>
      </c>
      <c r="I43" s="86" t="s">
        <v>146</v>
      </c>
      <c r="J43" s="25" t="s">
        <v>71</v>
      </c>
      <c r="K43" s="87" t="s">
        <v>63</v>
      </c>
      <c r="L43" s="226"/>
      <c r="M43" s="227"/>
      <c r="AL43" s="83">
        <v>36</v>
      </c>
      <c r="AM43" s="84" t="str">
        <f t="shared" ca="1" si="13"/>
        <v/>
      </c>
    </row>
    <row r="44" spans="1:39" ht="11.25" customHeight="1">
      <c r="A44" s="207">
        <v>7</v>
      </c>
      <c r="B44" s="210"/>
      <c r="C44" s="211"/>
      <c r="D44" s="207"/>
      <c r="E44" s="216"/>
      <c r="F44" s="217"/>
      <c r="G44" s="207"/>
      <c r="H44" s="44" t="s">
        <v>71</v>
      </c>
      <c r="I44" s="167" t="s">
        <v>4</v>
      </c>
      <c r="J44" s="44" t="s">
        <v>71</v>
      </c>
      <c r="K44" s="168" t="s">
        <v>5</v>
      </c>
      <c r="L44" s="222"/>
      <c r="M44" s="223"/>
      <c r="AL44" s="83">
        <v>37</v>
      </c>
      <c r="AM44" s="84" t="str">
        <f t="shared" ca="1" si="13"/>
        <v/>
      </c>
    </row>
    <row r="45" spans="1:39" ht="11.25" customHeight="1">
      <c r="A45" s="208"/>
      <c r="B45" s="212"/>
      <c r="C45" s="213"/>
      <c r="D45" s="208"/>
      <c r="E45" s="218"/>
      <c r="F45" s="219"/>
      <c r="G45" s="208"/>
      <c r="H45" s="46" t="s">
        <v>71</v>
      </c>
      <c r="I45" s="85" t="s">
        <v>56</v>
      </c>
      <c r="J45" s="46" t="s">
        <v>71</v>
      </c>
      <c r="K45" s="170" t="s">
        <v>60</v>
      </c>
      <c r="L45" s="224"/>
      <c r="M45" s="225"/>
      <c r="AL45" s="83">
        <v>38</v>
      </c>
      <c r="AM45" s="84" t="str">
        <f t="shared" ca="1" si="13"/>
        <v/>
      </c>
    </row>
    <row r="46" spans="1:39" ht="11.25" customHeight="1">
      <c r="A46" s="208"/>
      <c r="B46" s="212"/>
      <c r="C46" s="213"/>
      <c r="D46" s="208"/>
      <c r="E46" s="220"/>
      <c r="F46" s="221"/>
      <c r="G46" s="208"/>
      <c r="H46" s="46" t="s">
        <v>71</v>
      </c>
      <c r="I46" s="85" t="s">
        <v>41</v>
      </c>
      <c r="J46" s="46" t="s">
        <v>71</v>
      </c>
      <c r="K46" s="170" t="s">
        <v>59</v>
      </c>
      <c r="L46" s="224"/>
      <c r="M46" s="225"/>
      <c r="AL46" s="83">
        <v>39</v>
      </c>
      <c r="AM46" s="84" t="str">
        <f t="shared" ca="1" si="13"/>
        <v/>
      </c>
    </row>
    <row r="47" spans="1:39" ht="11.25" customHeight="1">
      <c r="A47" s="208"/>
      <c r="B47" s="212"/>
      <c r="C47" s="213"/>
      <c r="D47" s="208"/>
      <c r="E47" s="216"/>
      <c r="F47" s="217"/>
      <c r="G47" s="208"/>
      <c r="H47" s="46" t="s">
        <v>71</v>
      </c>
      <c r="I47" s="85" t="s">
        <v>57</v>
      </c>
      <c r="J47" s="46" t="s">
        <v>71</v>
      </c>
      <c r="K47" s="170" t="s">
        <v>61</v>
      </c>
      <c r="L47" s="224"/>
      <c r="M47" s="225"/>
      <c r="AL47" s="83">
        <v>40</v>
      </c>
      <c r="AM47" s="84" t="str">
        <f t="shared" ca="1" si="13"/>
        <v/>
      </c>
    </row>
    <row r="48" spans="1:39" ht="11.25" customHeight="1">
      <c r="A48" s="208"/>
      <c r="B48" s="212"/>
      <c r="C48" s="213"/>
      <c r="D48" s="208"/>
      <c r="E48" s="218"/>
      <c r="F48" s="219"/>
      <c r="G48" s="208"/>
      <c r="H48" s="46" t="s">
        <v>71</v>
      </c>
      <c r="I48" s="85" t="s">
        <v>58</v>
      </c>
      <c r="J48" s="46" t="s">
        <v>71</v>
      </c>
      <c r="K48" s="170" t="s">
        <v>62</v>
      </c>
      <c r="L48" s="224"/>
      <c r="M48" s="225"/>
    </row>
    <row r="49" spans="1:13" ht="11.25" customHeight="1">
      <c r="A49" s="209"/>
      <c r="B49" s="214"/>
      <c r="C49" s="215"/>
      <c r="D49" s="209"/>
      <c r="E49" s="220"/>
      <c r="F49" s="221"/>
      <c r="G49" s="209"/>
      <c r="H49" s="25" t="s">
        <v>71</v>
      </c>
      <c r="I49" s="86" t="s">
        <v>146</v>
      </c>
      <c r="J49" s="25" t="s">
        <v>71</v>
      </c>
      <c r="K49" s="87" t="s">
        <v>63</v>
      </c>
      <c r="L49" s="226"/>
      <c r="M49" s="227"/>
    </row>
    <row r="50" spans="1:13" ht="11.25" customHeight="1">
      <c r="A50" s="207">
        <v>8</v>
      </c>
      <c r="B50" s="210"/>
      <c r="C50" s="211"/>
      <c r="D50" s="207"/>
      <c r="E50" s="216"/>
      <c r="F50" s="217"/>
      <c r="G50" s="207"/>
      <c r="H50" s="44" t="s">
        <v>71</v>
      </c>
      <c r="I50" s="167" t="s">
        <v>4</v>
      </c>
      <c r="J50" s="44" t="s">
        <v>71</v>
      </c>
      <c r="K50" s="168" t="s">
        <v>5</v>
      </c>
      <c r="L50" s="222"/>
      <c r="M50" s="223"/>
    </row>
    <row r="51" spans="1:13" ht="11.25" customHeight="1">
      <c r="A51" s="208"/>
      <c r="B51" s="212"/>
      <c r="C51" s="213"/>
      <c r="D51" s="208"/>
      <c r="E51" s="218"/>
      <c r="F51" s="219"/>
      <c r="G51" s="208"/>
      <c r="H51" s="46" t="s">
        <v>71</v>
      </c>
      <c r="I51" s="85" t="s">
        <v>56</v>
      </c>
      <c r="J51" s="46" t="s">
        <v>71</v>
      </c>
      <c r="K51" s="170" t="s">
        <v>60</v>
      </c>
      <c r="L51" s="224"/>
      <c r="M51" s="225"/>
    </row>
    <row r="52" spans="1:13" ht="11.25" customHeight="1">
      <c r="A52" s="208"/>
      <c r="B52" s="212"/>
      <c r="C52" s="213"/>
      <c r="D52" s="208"/>
      <c r="E52" s="220"/>
      <c r="F52" s="221"/>
      <c r="G52" s="208"/>
      <c r="H52" s="46" t="s">
        <v>71</v>
      </c>
      <c r="I52" s="85" t="s">
        <v>41</v>
      </c>
      <c r="J52" s="46" t="s">
        <v>71</v>
      </c>
      <c r="K52" s="170" t="s">
        <v>59</v>
      </c>
      <c r="L52" s="224"/>
      <c r="M52" s="225"/>
    </row>
    <row r="53" spans="1:13" ht="11.25" customHeight="1">
      <c r="A53" s="208"/>
      <c r="B53" s="212"/>
      <c r="C53" s="213"/>
      <c r="D53" s="208"/>
      <c r="E53" s="216"/>
      <c r="F53" s="217"/>
      <c r="G53" s="208"/>
      <c r="H53" s="46" t="s">
        <v>71</v>
      </c>
      <c r="I53" s="85" t="s">
        <v>57</v>
      </c>
      <c r="J53" s="46" t="s">
        <v>71</v>
      </c>
      <c r="K53" s="170" t="s">
        <v>61</v>
      </c>
      <c r="L53" s="224"/>
      <c r="M53" s="225"/>
    </row>
    <row r="54" spans="1:13" ht="11.25" customHeight="1">
      <c r="A54" s="208"/>
      <c r="B54" s="212"/>
      <c r="C54" s="213"/>
      <c r="D54" s="208"/>
      <c r="E54" s="218"/>
      <c r="F54" s="219"/>
      <c r="G54" s="208"/>
      <c r="H54" s="46" t="s">
        <v>71</v>
      </c>
      <c r="I54" s="85" t="s">
        <v>58</v>
      </c>
      <c r="J54" s="46" t="s">
        <v>71</v>
      </c>
      <c r="K54" s="170" t="s">
        <v>62</v>
      </c>
      <c r="L54" s="224"/>
      <c r="M54" s="225"/>
    </row>
    <row r="55" spans="1:13" ht="11.25" customHeight="1">
      <c r="A55" s="209"/>
      <c r="B55" s="214"/>
      <c r="C55" s="215"/>
      <c r="D55" s="209"/>
      <c r="E55" s="220"/>
      <c r="F55" s="221"/>
      <c r="G55" s="209"/>
      <c r="H55" s="25" t="s">
        <v>71</v>
      </c>
      <c r="I55" s="86" t="s">
        <v>146</v>
      </c>
      <c r="J55" s="25" t="s">
        <v>71</v>
      </c>
      <c r="K55" s="87" t="s">
        <v>63</v>
      </c>
      <c r="L55" s="226"/>
      <c r="M55" s="227"/>
    </row>
    <row r="56" spans="1:13" ht="11.25" customHeight="1">
      <c r="A56" s="207">
        <v>9</v>
      </c>
      <c r="B56" s="210"/>
      <c r="C56" s="211"/>
      <c r="D56" s="207"/>
      <c r="E56" s="216"/>
      <c r="F56" s="217"/>
      <c r="G56" s="207"/>
      <c r="H56" s="44" t="s">
        <v>71</v>
      </c>
      <c r="I56" s="167" t="s">
        <v>4</v>
      </c>
      <c r="J56" s="44" t="s">
        <v>71</v>
      </c>
      <c r="K56" s="168" t="s">
        <v>5</v>
      </c>
      <c r="L56" s="222"/>
      <c r="M56" s="223"/>
    </row>
    <row r="57" spans="1:13" ht="11.25" customHeight="1">
      <c r="A57" s="208"/>
      <c r="B57" s="212"/>
      <c r="C57" s="213"/>
      <c r="D57" s="208"/>
      <c r="E57" s="218"/>
      <c r="F57" s="219"/>
      <c r="G57" s="208"/>
      <c r="H57" s="46" t="s">
        <v>71</v>
      </c>
      <c r="I57" s="85" t="s">
        <v>56</v>
      </c>
      <c r="J57" s="46" t="s">
        <v>71</v>
      </c>
      <c r="K57" s="170" t="s">
        <v>60</v>
      </c>
      <c r="L57" s="224"/>
      <c r="M57" s="225"/>
    </row>
    <row r="58" spans="1:13" ht="11.25" customHeight="1">
      <c r="A58" s="208"/>
      <c r="B58" s="212"/>
      <c r="C58" s="213"/>
      <c r="D58" s="208"/>
      <c r="E58" s="220"/>
      <c r="F58" s="221"/>
      <c r="G58" s="208"/>
      <c r="H58" s="46" t="s">
        <v>71</v>
      </c>
      <c r="I58" s="85" t="s">
        <v>41</v>
      </c>
      <c r="J58" s="46" t="s">
        <v>71</v>
      </c>
      <c r="K58" s="170" t="s">
        <v>59</v>
      </c>
      <c r="L58" s="224"/>
      <c r="M58" s="225"/>
    </row>
    <row r="59" spans="1:13" ht="11.25" customHeight="1">
      <c r="A59" s="208"/>
      <c r="B59" s="212"/>
      <c r="C59" s="213"/>
      <c r="D59" s="208"/>
      <c r="E59" s="216"/>
      <c r="F59" s="217"/>
      <c r="G59" s="208"/>
      <c r="H59" s="46" t="s">
        <v>71</v>
      </c>
      <c r="I59" s="85" t="s">
        <v>57</v>
      </c>
      <c r="J59" s="46" t="s">
        <v>71</v>
      </c>
      <c r="K59" s="170" t="s">
        <v>61</v>
      </c>
      <c r="L59" s="224"/>
      <c r="M59" s="225"/>
    </row>
    <row r="60" spans="1:13" ht="11.25" customHeight="1">
      <c r="A60" s="208"/>
      <c r="B60" s="212"/>
      <c r="C60" s="213"/>
      <c r="D60" s="208"/>
      <c r="E60" s="218"/>
      <c r="F60" s="219"/>
      <c r="G60" s="208"/>
      <c r="H60" s="46" t="s">
        <v>71</v>
      </c>
      <c r="I60" s="85" t="s">
        <v>58</v>
      </c>
      <c r="J60" s="46" t="s">
        <v>71</v>
      </c>
      <c r="K60" s="170" t="s">
        <v>62</v>
      </c>
      <c r="L60" s="224"/>
      <c r="M60" s="225"/>
    </row>
    <row r="61" spans="1:13" ht="11.25" customHeight="1">
      <c r="A61" s="209"/>
      <c r="B61" s="214"/>
      <c r="C61" s="215"/>
      <c r="D61" s="209"/>
      <c r="E61" s="220"/>
      <c r="F61" s="221"/>
      <c r="G61" s="209"/>
      <c r="H61" s="25" t="s">
        <v>71</v>
      </c>
      <c r="I61" s="86" t="s">
        <v>146</v>
      </c>
      <c r="J61" s="25" t="s">
        <v>71</v>
      </c>
      <c r="K61" s="87" t="s">
        <v>63</v>
      </c>
      <c r="L61" s="226"/>
      <c r="M61" s="227"/>
    </row>
    <row r="62" spans="1:13" ht="11.25" customHeight="1">
      <c r="A62" s="207">
        <v>10</v>
      </c>
      <c r="B62" s="210"/>
      <c r="C62" s="211"/>
      <c r="D62" s="207"/>
      <c r="E62" s="216"/>
      <c r="F62" s="217"/>
      <c r="G62" s="207"/>
      <c r="H62" s="44" t="s">
        <v>71</v>
      </c>
      <c r="I62" s="167" t="s">
        <v>4</v>
      </c>
      <c r="J62" s="44" t="s">
        <v>71</v>
      </c>
      <c r="K62" s="168" t="s">
        <v>5</v>
      </c>
      <c r="L62" s="222"/>
      <c r="M62" s="223"/>
    </row>
    <row r="63" spans="1:13" ht="11.25" customHeight="1">
      <c r="A63" s="208"/>
      <c r="B63" s="212"/>
      <c r="C63" s="213"/>
      <c r="D63" s="208"/>
      <c r="E63" s="218"/>
      <c r="F63" s="219"/>
      <c r="G63" s="208"/>
      <c r="H63" s="46" t="s">
        <v>71</v>
      </c>
      <c r="I63" s="85" t="s">
        <v>56</v>
      </c>
      <c r="J63" s="46" t="s">
        <v>71</v>
      </c>
      <c r="K63" s="170" t="s">
        <v>60</v>
      </c>
      <c r="L63" s="224"/>
      <c r="M63" s="225"/>
    </row>
    <row r="64" spans="1:13" ht="11.25" customHeight="1">
      <c r="A64" s="208"/>
      <c r="B64" s="212"/>
      <c r="C64" s="213"/>
      <c r="D64" s="208"/>
      <c r="E64" s="220"/>
      <c r="F64" s="221"/>
      <c r="G64" s="208"/>
      <c r="H64" s="46" t="s">
        <v>71</v>
      </c>
      <c r="I64" s="85" t="s">
        <v>41</v>
      </c>
      <c r="J64" s="46" t="s">
        <v>71</v>
      </c>
      <c r="K64" s="170" t="s">
        <v>59</v>
      </c>
      <c r="L64" s="224"/>
      <c r="M64" s="225"/>
    </row>
    <row r="65" spans="1:13" ht="11.25" customHeight="1">
      <c r="A65" s="208"/>
      <c r="B65" s="212"/>
      <c r="C65" s="213"/>
      <c r="D65" s="208"/>
      <c r="E65" s="216"/>
      <c r="F65" s="217"/>
      <c r="G65" s="208"/>
      <c r="H65" s="46" t="s">
        <v>71</v>
      </c>
      <c r="I65" s="85" t="s">
        <v>57</v>
      </c>
      <c r="J65" s="46" t="s">
        <v>71</v>
      </c>
      <c r="K65" s="170" t="s">
        <v>61</v>
      </c>
      <c r="L65" s="224"/>
      <c r="M65" s="225"/>
    </row>
    <row r="66" spans="1:13" ht="11.25" customHeight="1">
      <c r="A66" s="208"/>
      <c r="B66" s="212"/>
      <c r="C66" s="213"/>
      <c r="D66" s="208"/>
      <c r="E66" s="218"/>
      <c r="F66" s="219"/>
      <c r="G66" s="208"/>
      <c r="H66" s="46" t="s">
        <v>71</v>
      </c>
      <c r="I66" s="85" t="s">
        <v>58</v>
      </c>
      <c r="J66" s="46" t="s">
        <v>71</v>
      </c>
      <c r="K66" s="170" t="s">
        <v>62</v>
      </c>
      <c r="L66" s="224"/>
      <c r="M66" s="225"/>
    </row>
    <row r="67" spans="1:13" ht="11.25" customHeight="1">
      <c r="A67" s="209"/>
      <c r="B67" s="214"/>
      <c r="C67" s="215"/>
      <c r="D67" s="209"/>
      <c r="E67" s="220"/>
      <c r="F67" s="221"/>
      <c r="G67" s="209"/>
      <c r="H67" s="25" t="s">
        <v>71</v>
      </c>
      <c r="I67" s="86" t="s">
        <v>146</v>
      </c>
      <c r="J67" s="25" t="s">
        <v>71</v>
      </c>
      <c r="K67" s="87" t="s">
        <v>63</v>
      </c>
      <c r="L67" s="226"/>
      <c r="M67" s="227"/>
    </row>
    <row r="68" spans="1:13" ht="11.25" customHeight="1">
      <c r="A68" s="207">
        <v>11</v>
      </c>
      <c r="B68" s="210"/>
      <c r="C68" s="211"/>
      <c r="D68" s="207"/>
      <c r="E68" s="216"/>
      <c r="F68" s="217"/>
      <c r="G68" s="207"/>
      <c r="H68" s="44" t="s">
        <v>71</v>
      </c>
      <c r="I68" s="167" t="s">
        <v>4</v>
      </c>
      <c r="J68" s="44" t="s">
        <v>71</v>
      </c>
      <c r="K68" s="168" t="s">
        <v>5</v>
      </c>
      <c r="L68" s="222"/>
      <c r="M68" s="223"/>
    </row>
    <row r="69" spans="1:13" ht="11.25" customHeight="1">
      <c r="A69" s="208"/>
      <c r="B69" s="212"/>
      <c r="C69" s="213"/>
      <c r="D69" s="208"/>
      <c r="E69" s="218"/>
      <c r="F69" s="219"/>
      <c r="G69" s="208"/>
      <c r="H69" s="46" t="s">
        <v>71</v>
      </c>
      <c r="I69" s="85" t="s">
        <v>56</v>
      </c>
      <c r="J69" s="46" t="s">
        <v>71</v>
      </c>
      <c r="K69" s="170" t="s">
        <v>60</v>
      </c>
      <c r="L69" s="224"/>
      <c r="M69" s="225"/>
    </row>
    <row r="70" spans="1:13" ht="11.25" customHeight="1">
      <c r="A70" s="208"/>
      <c r="B70" s="212"/>
      <c r="C70" s="213"/>
      <c r="D70" s="208"/>
      <c r="E70" s="220"/>
      <c r="F70" s="221"/>
      <c r="G70" s="208"/>
      <c r="H70" s="46" t="s">
        <v>71</v>
      </c>
      <c r="I70" s="85" t="s">
        <v>41</v>
      </c>
      <c r="J70" s="46" t="s">
        <v>71</v>
      </c>
      <c r="K70" s="170" t="s">
        <v>59</v>
      </c>
      <c r="L70" s="224"/>
      <c r="M70" s="225"/>
    </row>
    <row r="71" spans="1:13" ht="11.25" customHeight="1">
      <c r="A71" s="208"/>
      <c r="B71" s="212"/>
      <c r="C71" s="213"/>
      <c r="D71" s="208"/>
      <c r="E71" s="216"/>
      <c r="F71" s="217"/>
      <c r="G71" s="208"/>
      <c r="H71" s="46" t="s">
        <v>71</v>
      </c>
      <c r="I71" s="85" t="s">
        <v>57</v>
      </c>
      <c r="J71" s="46" t="s">
        <v>71</v>
      </c>
      <c r="K71" s="170" t="s">
        <v>61</v>
      </c>
      <c r="L71" s="224"/>
      <c r="M71" s="225"/>
    </row>
    <row r="72" spans="1:13" ht="11.25" customHeight="1">
      <c r="A72" s="208"/>
      <c r="B72" s="212"/>
      <c r="C72" s="213"/>
      <c r="D72" s="208"/>
      <c r="E72" s="218"/>
      <c r="F72" s="219"/>
      <c r="G72" s="208"/>
      <c r="H72" s="46" t="s">
        <v>71</v>
      </c>
      <c r="I72" s="85" t="s">
        <v>58</v>
      </c>
      <c r="J72" s="46" t="s">
        <v>71</v>
      </c>
      <c r="K72" s="170" t="s">
        <v>62</v>
      </c>
      <c r="L72" s="224"/>
      <c r="M72" s="225"/>
    </row>
    <row r="73" spans="1:13" ht="11.25" customHeight="1">
      <c r="A73" s="209"/>
      <c r="B73" s="214"/>
      <c r="C73" s="215"/>
      <c r="D73" s="209"/>
      <c r="E73" s="220"/>
      <c r="F73" s="221"/>
      <c r="G73" s="209"/>
      <c r="H73" s="25" t="s">
        <v>71</v>
      </c>
      <c r="I73" s="86" t="s">
        <v>146</v>
      </c>
      <c r="J73" s="25" t="s">
        <v>71</v>
      </c>
      <c r="K73" s="87" t="s">
        <v>63</v>
      </c>
      <c r="L73" s="226"/>
      <c r="M73" s="227"/>
    </row>
    <row r="74" spans="1:13" ht="11.25" customHeight="1">
      <c r="A74" s="207">
        <v>12</v>
      </c>
      <c r="B74" s="210"/>
      <c r="C74" s="211"/>
      <c r="D74" s="207"/>
      <c r="E74" s="216"/>
      <c r="F74" s="217"/>
      <c r="G74" s="207"/>
      <c r="H74" s="44" t="s">
        <v>71</v>
      </c>
      <c r="I74" s="167" t="s">
        <v>4</v>
      </c>
      <c r="J74" s="44" t="s">
        <v>71</v>
      </c>
      <c r="K74" s="168" t="s">
        <v>5</v>
      </c>
      <c r="L74" s="222"/>
      <c r="M74" s="223"/>
    </row>
    <row r="75" spans="1:13" ht="11.25" customHeight="1">
      <c r="A75" s="208"/>
      <c r="B75" s="212"/>
      <c r="C75" s="213"/>
      <c r="D75" s="208"/>
      <c r="E75" s="218"/>
      <c r="F75" s="219"/>
      <c r="G75" s="208"/>
      <c r="H75" s="46" t="s">
        <v>71</v>
      </c>
      <c r="I75" s="85" t="s">
        <v>56</v>
      </c>
      <c r="J75" s="46" t="s">
        <v>71</v>
      </c>
      <c r="K75" s="170" t="s">
        <v>60</v>
      </c>
      <c r="L75" s="224"/>
      <c r="M75" s="225"/>
    </row>
    <row r="76" spans="1:13" ht="11.25" customHeight="1">
      <c r="A76" s="208"/>
      <c r="B76" s="212"/>
      <c r="C76" s="213"/>
      <c r="D76" s="208"/>
      <c r="E76" s="220"/>
      <c r="F76" s="221"/>
      <c r="G76" s="208"/>
      <c r="H76" s="46" t="s">
        <v>71</v>
      </c>
      <c r="I76" s="85" t="s">
        <v>41</v>
      </c>
      <c r="J76" s="46" t="s">
        <v>71</v>
      </c>
      <c r="K76" s="170" t="s">
        <v>59</v>
      </c>
      <c r="L76" s="224"/>
      <c r="M76" s="225"/>
    </row>
    <row r="77" spans="1:13" ht="11.25" customHeight="1">
      <c r="A77" s="208"/>
      <c r="B77" s="212"/>
      <c r="C77" s="213"/>
      <c r="D77" s="208"/>
      <c r="E77" s="216"/>
      <c r="F77" s="217"/>
      <c r="G77" s="208"/>
      <c r="H77" s="46" t="s">
        <v>71</v>
      </c>
      <c r="I77" s="85" t="s">
        <v>57</v>
      </c>
      <c r="J77" s="46" t="s">
        <v>71</v>
      </c>
      <c r="K77" s="170" t="s">
        <v>61</v>
      </c>
      <c r="L77" s="224"/>
      <c r="M77" s="225"/>
    </row>
    <row r="78" spans="1:13" ht="11.25" customHeight="1">
      <c r="A78" s="208"/>
      <c r="B78" s="212"/>
      <c r="C78" s="213"/>
      <c r="D78" s="208"/>
      <c r="E78" s="218"/>
      <c r="F78" s="219"/>
      <c r="G78" s="208"/>
      <c r="H78" s="46" t="s">
        <v>71</v>
      </c>
      <c r="I78" s="85" t="s">
        <v>58</v>
      </c>
      <c r="J78" s="46" t="s">
        <v>71</v>
      </c>
      <c r="K78" s="170" t="s">
        <v>62</v>
      </c>
      <c r="L78" s="224"/>
      <c r="M78" s="225"/>
    </row>
    <row r="79" spans="1:13" ht="11.25" customHeight="1">
      <c r="A79" s="209"/>
      <c r="B79" s="214"/>
      <c r="C79" s="215"/>
      <c r="D79" s="209"/>
      <c r="E79" s="220"/>
      <c r="F79" s="221"/>
      <c r="G79" s="209"/>
      <c r="H79" s="25" t="s">
        <v>71</v>
      </c>
      <c r="I79" s="86" t="s">
        <v>146</v>
      </c>
      <c r="J79" s="25" t="s">
        <v>71</v>
      </c>
      <c r="K79" s="87" t="s">
        <v>63</v>
      </c>
      <c r="L79" s="226"/>
      <c r="M79" s="227"/>
    </row>
    <row r="80" spans="1:13" ht="11.25" customHeight="1">
      <c r="A80" s="207">
        <v>13</v>
      </c>
      <c r="B80" s="210"/>
      <c r="C80" s="211"/>
      <c r="D80" s="207"/>
      <c r="E80" s="216"/>
      <c r="F80" s="217"/>
      <c r="G80" s="207"/>
      <c r="H80" s="44" t="s">
        <v>71</v>
      </c>
      <c r="I80" s="167" t="s">
        <v>4</v>
      </c>
      <c r="J80" s="44" t="s">
        <v>71</v>
      </c>
      <c r="K80" s="168" t="s">
        <v>5</v>
      </c>
      <c r="L80" s="222"/>
      <c r="M80" s="223"/>
    </row>
    <row r="81" spans="1:13" ht="11.25" customHeight="1">
      <c r="A81" s="208"/>
      <c r="B81" s="212"/>
      <c r="C81" s="213"/>
      <c r="D81" s="208"/>
      <c r="E81" s="218"/>
      <c r="F81" s="219"/>
      <c r="G81" s="208"/>
      <c r="H81" s="46" t="s">
        <v>71</v>
      </c>
      <c r="I81" s="85" t="s">
        <v>56</v>
      </c>
      <c r="J81" s="46" t="s">
        <v>71</v>
      </c>
      <c r="K81" s="170" t="s">
        <v>60</v>
      </c>
      <c r="L81" s="224"/>
      <c r="M81" s="225"/>
    </row>
    <row r="82" spans="1:13" ht="11.25" customHeight="1">
      <c r="A82" s="208"/>
      <c r="B82" s="212"/>
      <c r="C82" s="213"/>
      <c r="D82" s="208"/>
      <c r="E82" s="220"/>
      <c r="F82" s="221"/>
      <c r="G82" s="208"/>
      <c r="H82" s="46" t="s">
        <v>71</v>
      </c>
      <c r="I82" s="85" t="s">
        <v>41</v>
      </c>
      <c r="J82" s="46" t="s">
        <v>71</v>
      </c>
      <c r="K82" s="170" t="s">
        <v>59</v>
      </c>
      <c r="L82" s="224"/>
      <c r="M82" s="225"/>
    </row>
    <row r="83" spans="1:13" ht="11.25" customHeight="1">
      <c r="A83" s="208"/>
      <c r="B83" s="212"/>
      <c r="C83" s="213"/>
      <c r="D83" s="208"/>
      <c r="E83" s="216"/>
      <c r="F83" s="217"/>
      <c r="G83" s="208"/>
      <c r="H83" s="46" t="s">
        <v>71</v>
      </c>
      <c r="I83" s="85" t="s">
        <v>57</v>
      </c>
      <c r="J83" s="46" t="s">
        <v>71</v>
      </c>
      <c r="K83" s="170" t="s">
        <v>61</v>
      </c>
      <c r="L83" s="224"/>
      <c r="M83" s="225"/>
    </row>
    <row r="84" spans="1:13" ht="11.25" customHeight="1">
      <c r="A84" s="208"/>
      <c r="B84" s="212"/>
      <c r="C84" s="213"/>
      <c r="D84" s="208"/>
      <c r="E84" s="218"/>
      <c r="F84" s="219"/>
      <c r="G84" s="208"/>
      <c r="H84" s="46" t="s">
        <v>71</v>
      </c>
      <c r="I84" s="85" t="s">
        <v>58</v>
      </c>
      <c r="J84" s="46" t="s">
        <v>71</v>
      </c>
      <c r="K84" s="170" t="s">
        <v>62</v>
      </c>
      <c r="L84" s="224"/>
      <c r="M84" s="225"/>
    </row>
    <row r="85" spans="1:13" ht="11.25" customHeight="1">
      <c r="A85" s="209"/>
      <c r="B85" s="214"/>
      <c r="C85" s="215"/>
      <c r="D85" s="209"/>
      <c r="E85" s="220"/>
      <c r="F85" s="221"/>
      <c r="G85" s="209"/>
      <c r="H85" s="25" t="s">
        <v>71</v>
      </c>
      <c r="I85" s="86" t="s">
        <v>146</v>
      </c>
      <c r="J85" s="25" t="s">
        <v>71</v>
      </c>
      <c r="K85" s="87" t="s">
        <v>63</v>
      </c>
      <c r="L85" s="226"/>
      <c r="M85" s="227"/>
    </row>
    <row r="86" spans="1:13" ht="11.25" customHeight="1">
      <c r="A86" s="207">
        <v>14</v>
      </c>
      <c r="B86" s="210"/>
      <c r="C86" s="211"/>
      <c r="D86" s="207"/>
      <c r="E86" s="216"/>
      <c r="F86" s="217"/>
      <c r="G86" s="207"/>
      <c r="H86" s="44" t="s">
        <v>71</v>
      </c>
      <c r="I86" s="167" t="s">
        <v>4</v>
      </c>
      <c r="J86" s="44" t="s">
        <v>71</v>
      </c>
      <c r="K86" s="168" t="s">
        <v>5</v>
      </c>
      <c r="L86" s="222"/>
      <c r="M86" s="223"/>
    </row>
    <row r="87" spans="1:13" ht="11.25" customHeight="1">
      <c r="A87" s="208"/>
      <c r="B87" s="212"/>
      <c r="C87" s="213"/>
      <c r="D87" s="208"/>
      <c r="E87" s="218"/>
      <c r="F87" s="219"/>
      <c r="G87" s="208"/>
      <c r="H87" s="46" t="s">
        <v>71</v>
      </c>
      <c r="I87" s="85" t="s">
        <v>56</v>
      </c>
      <c r="J87" s="46" t="s">
        <v>71</v>
      </c>
      <c r="K87" s="170" t="s">
        <v>60</v>
      </c>
      <c r="L87" s="224"/>
      <c r="M87" s="225"/>
    </row>
    <row r="88" spans="1:13" ht="11.25" customHeight="1">
      <c r="A88" s="208"/>
      <c r="B88" s="212"/>
      <c r="C88" s="213"/>
      <c r="D88" s="208"/>
      <c r="E88" s="220"/>
      <c r="F88" s="221"/>
      <c r="G88" s="208"/>
      <c r="H88" s="46" t="s">
        <v>71</v>
      </c>
      <c r="I88" s="85" t="s">
        <v>41</v>
      </c>
      <c r="J88" s="46" t="s">
        <v>71</v>
      </c>
      <c r="K88" s="170" t="s">
        <v>59</v>
      </c>
      <c r="L88" s="224"/>
      <c r="M88" s="225"/>
    </row>
    <row r="89" spans="1:13" ht="11.25" customHeight="1">
      <c r="A89" s="208"/>
      <c r="B89" s="212"/>
      <c r="C89" s="213"/>
      <c r="D89" s="208"/>
      <c r="E89" s="216"/>
      <c r="F89" s="217"/>
      <c r="G89" s="208"/>
      <c r="H89" s="46" t="s">
        <v>71</v>
      </c>
      <c r="I89" s="85" t="s">
        <v>57</v>
      </c>
      <c r="J89" s="46" t="s">
        <v>71</v>
      </c>
      <c r="K89" s="170" t="s">
        <v>61</v>
      </c>
      <c r="L89" s="224"/>
      <c r="M89" s="225"/>
    </row>
    <row r="90" spans="1:13" ht="11.25" customHeight="1">
      <c r="A90" s="208"/>
      <c r="B90" s="212"/>
      <c r="C90" s="213"/>
      <c r="D90" s="208"/>
      <c r="E90" s="218"/>
      <c r="F90" s="219"/>
      <c r="G90" s="208"/>
      <c r="H90" s="46" t="s">
        <v>71</v>
      </c>
      <c r="I90" s="85" t="s">
        <v>58</v>
      </c>
      <c r="J90" s="46" t="s">
        <v>71</v>
      </c>
      <c r="K90" s="170" t="s">
        <v>62</v>
      </c>
      <c r="L90" s="224"/>
      <c r="M90" s="225"/>
    </row>
    <row r="91" spans="1:13" ht="11.25" customHeight="1">
      <c r="A91" s="209"/>
      <c r="B91" s="214"/>
      <c r="C91" s="215"/>
      <c r="D91" s="209"/>
      <c r="E91" s="220"/>
      <c r="F91" s="221"/>
      <c r="G91" s="209"/>
      <c r="H91" s="25" t="s">
        <v>71</v>
      </c>
      <c r="I91" s="86" t="s">
        <v>146</v>
      </c>
      <c r="J91" s="25" t="s">
        <v>71</v>
      </c>
      <c r="K91" s="87" t="s">
        <v>63</v>
      </c>
      <c r="L91" s="226"/>
      <c r="M91" s="227"/>
    </row>
    <row r="92" spans="1:13" ht="11.25" customHeight="1">
      <c r="A92" s="207">
        <v>15</v>
      </c>
      <c r="B92" s="210"/>
      <c r="C92" s="211"/>
      <c r="D92" s="207"/>
      <c r="E92" s="216"/>
      <c r="F92" s="217"/>
      <c r="G92" s="207"/>
      <c r="H92" s="44" t="s">
        <v>71</v>
      </c>
      <c r="I92" s="167" t="s">
        <v>4</v>
      </c>
      <c r="J92" s="44" t="s">
        <v>71</v>
      </c>
      <c r="K92" s="168" t="s">
        <v>5</v>
      </c>
      <c r="L92" s="222"/>
      <c r="M92" s="223"/>
    </row>
    <row r="93" spans="1:13" ht="11.25" customHeight="1">
      <c r="A93" s="208"/>
      <c r="B93" s="212"/>
      <c r="C93" s="213"/>
      <c r="D93" s="208"/>
      <c r="E93" s="218"/>
      <c r="F93" s="219"/>
      <c r="G93" s="208"/>
      <c r="H93" s="46" t="s">
        <v>71</v>
      </c>
      <c r="I93" s="85" t="s">
        <v>56</v>
      </c>
      <c r="J93" s="46" t="s">
        <v>71</v>
      </c>
      <c r="K93" s="170" t="s">
        <v>60</v>
      </c>
      <c r="L93" s="224"/>
      <c r="M93" s="225"/>
    </row>
    <row r="94" spans="1:13" ht="11.25" customHeight="1">
      <c r="A94" s="208"/>
      <c r="B94" s="212"/>
      <c r="C94" s="213"/>
      <c r="D94" s="208"/>
      <c r="E94" s="220"/>
      <c r="F94" s="221"/>
      <c r="G94" s="208"/>
      <c r="H94" s="46" t="s">
        <v>71</v>
      </c>
      <c r="I94" s="85" t="s">
        <v>41</v>
      </c>
      <c r="J94" s="46" t="s">
        <v>71</v>
      </c>
      <c r="K94" s="170" t="s">
        <v>59</v>
      </c>
      <c r="L94" s="224"/>
      <c r="M94" s="225"/>
    </row>
    <row r="95" spans="1:13" ht="11.25" customHeight="1">
      <c r="A95" s="208"/>
      <c r="B95" s="212"/>
      <c r="C95" s="213"/>
      <c r="D95" s="208"/>
      <c r="E95" s="216"/>
      <c r="F95" s="217"/>
      <c r="G95" s="208"/>
      <c r="H95" s="46" t="s">
        <v>71</v>
      </c>
      <c r="I95" s="85" t="s">
        <v>57</v>
      </c>
      <c r="J95" s="46" t="s">
        <v>71</v>
      </c>
      <c r="K95" s="170" t="s">
        <v>61</v>
      </c>
      <c r="L95" s="224"/>
      <c r="M95" s="225"/>
    </row>
    <row r="96" spans="1:13" ht="11.25" customHeight="1">
      <c r="A96" s="208"/>
      <c r="B96" s="212"/>
      <c r="C96" s="213"/>
      <c r="D96" s="208"/>
      <c r="E96" s="218"/>
      <c r="F96" s="219"/>
      <c r="G96" s="208"/>
      <c r="H96" s="46" t="s">
        <v>71</v>
      </c>
      <c r="I96" s="85" t="s">
        <v>58</v>
      </c>
      <c r="J96" s="46" t="s">
        <v>71</v>
      </c>
      <c r="K96" s="170" t="s">
        <v>62</v>
      </c>
      <c r="L96" s="224"/>
      <c r="M96" s="225"/>
    </row>
    <row r="97" spans="1:13" ht="11.25" customHeight="1">
      <c r="A97" s="209"/>
      <c r="B97" s="214"/>
      <c r="C97" s="215"/>
      <c r="D97" s="209"/>
      <c r="E97" s="220"/>
      <c r="F97" s="221"/>
      <c r="G97" s="209"/>
      <c r="H97" s="25" t="s">
        <v>71</v>
      </c>
      <c r="I97" s="86" t="s">
        <v>146</v>
      </c>
      <c r="J97" s="25" t="s">
        <v>71</v>
      </c>
      <c r="K97" s="87" t="s">
        <v>63</v>
      </c>
      <c r="L97" s="226"/>
      <c r="M97" s="227"/>
    </row>
    <row r="98" spans="1:13" ht="11.25" customHeight="1">
      <c r="A98" s="207">
        <v>16</v>
      </c>
      <c r="B98" s="210"/>
      <c r="C98" s="211"/>
      <c r="D98" s="207"/>
      <c r="E98" s="216"/>
      <c r="F98" s="217"/>
      <c r="G98" s="207"/>
      <c r="H98" s="44" t="s">
        <v>71</v>
      </c>
      <c r="I98" s="167" t="s">
        <v>4</v>
      </c>
      <c r="J98" s="44" t="s">
        <v>71</v>
      </c>
      <c r="K98" s="168" t="s">
        <v>5</v>
      </c>
      <c r="L98" s="222"/>
      <c r="M98" s="223"/>
    </row>
    <row r="99" spans="1:13" ht="11.25" customHeight="1">
      <c r="A99" s="208"/>
      <c r="B99" s="212"/>
      <c r="C99" s="213"/>
      <c r="D99" s="208"/>
      <c r="E99" s="218"/>
      <c r="F99" s="219"/>
      <c r="G99" s="208"/>
      <c r="H99" s="46" t="s">
        <v>71</v>
      </c>
      <c r="I99" s="85" t="s">
        <v>56</v>
      </c>
      <c r="J99" s="46" t="s">
        <v>71</v>
      </c>
      <c r="K99" s="170" t="s">
        <v>60</v>
      </c>
      <c r="L99" s="224"/>
      <c r="M99" s="225"/>
    </row>
    <row r="100" spans="1:13" ht="11.25" customHeight="1">
      <c r="A100" s="208"/>
      <c r="B100" s="212"/>
      <c r="C100" s="213"/>
      <c r="D100" s="208"/>
      <c r="E100" s="220"/>
      <c r="F100" s="221"/>
      <c r="G100" s="208"/>
      <c r="H100" s="46" t="s">
        <v>71</v>
      </c>
      <c r="I100" s="85" t="s">
        <v>41</v>
      </c>
      <c r="J100" s="46" t="s">
        <v>71</v>
      </c>
      <c r="K100" s="170" t="s">
        <v>59</v>
      </c>
      <c r="L100" s="224"/>
      <c r="M100" s="225"/>
    </row>
    <row r="101" spans="1:13" ht="11.25" customHeight="1">
      <c r="A101" s="208"/>
      <c r="B101" s="212"/>
      <c r="C101" s="213"/>
      <c r="D101" s="208"/>
      <c r="E101" s="216"/>
      <c r="F101" s="217"/>
      <c r="G101" s="208"/>
      <c r="H101" s="46" t="s">
        <v>71</v>
      </c>
      <c r="I101" s="85" t="s">
        <v>57</v>
      </c>
      <c r="J101" s="46" t="s">
        <v>71</v>
      </c>
      <c r="K101" s="170" t="s">
        <v>61</v>
      </c>
      <c r="L101" s="224"/>
      <c r="M101" s="225"/>
    </row>
    <row r="102" spans="1:13" ht="11.25" customHeight="1">
      <c r="A102" s="208"/>
      <c r="B102" s="212"/>
      <c r="C102" s="213"/>
      <c r="D102" s="208"/>
      <c r="E102" s="218"/>
      <c r="F102" s="219"/>
      <c r="G102" s="208"/>
      <c r="H102" s="46" t="s">
        <v>71</v>
      </c>
      <c r="I102" s="85" t="s">
        <v>58</v>
      </c>
      <c r="J102" s="46" t="s">
        <v>71</v>
      </c>
      <c r="K102" s="170" t="s">
        <v>62</v>
      </c>
      <c r="L102" s="224"/>
      <c r="M102" s="225"/>
    </row>
    <row r="103" spans="1:13" ht="11.25" customHeight="1">
      <c r="A103" s="209"/>
      <c r="B103" s="214"/>
      <c r="C103" s="215"/>
      <c r="D103" s="209"/>
      <c r="E103" s="220"/>
      <c r="F103" s="221"/>
      <c r="G103" s="209"/>
      <c r="H103" s="25" t="s">
        <v>71</v>
      </c>
      <c r="I103" s="86" t="s">
        <v>146</v>
      </c>
      <c r="J103" s="25" t="s">
        <v>71</v>
      </c>
      <c r="K103" s="87" t="s">
        <v>63</v>
      </c>
      <c r="L103" s="226"/>
      <c r="M103" s="227"/>
    </row>
    <row r="104" spans="1:13" ht="11.25" customHeight="1">
      <c r="A104" s="207">
        <v>17</v>
      </c>
      <c r="B104" s="210"/>
      <c r="C104" s="211"/>
      <c r="D104" s="207"/>
      <c r="E104" s="216"/>
      <c r="F104" s="217"/>
      <c r="G104" s="207"/>
      <c r="H104" s="44" t="s">
        <v>71</v>
      </c>
      <c r="I104" s="167" t="s">
        <v>4</v>
      </c>
      <c r="J104" s="44" t="s">
        <v>71</v>
      </c>
      <c r="K104" s="168" t="s">
        <v>5</v>
      </c>
      <c r="L104" s="222"/>
      <c r="M104" s="223"/>
    </row>
    <row r="105" spans="1:13" ht="11.25" customHeight="1">
      <c r="A105" s="208"/>
      <c r="B105" s="212"/>
      <c r="C105" s="213"/>
      <c r="D105" s="208"/>
      <c r="E105" s="218"/>
      <c r="F105" s="219"/>
      <c r="G105" s="208"/>
      <c r="H105" s="46" t="s">
        <v>71</v>
      </c>
      <c r="I105" s="85" t="s">
        <v>56</v>
      </c>
      <c r="J105" s="46" t="s">
        <v>71</v>
      </c>
      <c r="K105" s="170" t="s">
        <v>60</v>
      </c>
      <c r="L105" s="224"/>
      <c r="M105" s="225"/>
    </row>
    <row r="106" spans="1:13" ht="11.25" customHeight="1">
      <c r="A106" s="208"/>
      <c r="B106" s="212"/>
      <c r="C106" s="213"/>
      <c r="D106" s="208"/>
      <c r="E106" s="220"/>
      <c r="F106" s="221"/>
      <c r="G106" s="208"/>
      <c r="H106" s="46" t="s">
        <v>71</v>
      </c>
      <c r="I106" s="85" t="s">
        <v>41</v>
      </c>
      <c r="J106" s="46" t="s">
        <v>71</v>
      </c>
      <c r="K106" s="170" t="s">
        <v>59</v>
      </c>
      <c r="L106" s="224"/>
      <c r="M106" s="225"/>
    </row>
    <row r="107" spans="1:13" ht="11.25" customHeight="1">
      <c r="A107" s="208"/>
      <c r="B107" s="212"/>
      <c r="C107" s="213"/>
      <c r="D107" s="208"/>
      <c r="E107" s="216"/>
      <c r="F107" s="217"/>
      <c r="G107" s="208"/>
      <c r="H107" s="46" t="s">
        <v>71</v>
      </c>
      <c r="I107" s="85" t="s">
        <v>57</v>
      </c>
      <c r="J107" s="46" t="s">
        <v>71</v>
      </c>
      <c r="K107" s="170" t="s">
        <v>61</v>
      </c>
      <c r="L107" s="224"/>
      <c r="M107" s="225"/>
    </row>
    <row r="108" spans="1:13" ht="11.25" customHeight="1">
      <c r="A108" s="208"/>
      <c r="B108" s="212"/>
      <c r="C108" s="213"/>
      <c r="D108" s="208"/>
      <c r="E108" s="218"/>
      <c r="F108" s="219"/>
      <c r="G108" s="208"/>
      <c r="H108" s="46" t="s">
        <v>71</v>
      </c>
      <c r="I108" s="85" t="s">
        <v>58</v>
      </c>
      <c r="J108" s="46" t="s">
        <v>71</v>
      </c>
      <c r="K108" s="170" t="s">
        <v>62</v>
      </c>
      <c r="L108" s="224"/>
      <c r="M108" s="225"/>
    </row>
    <row r="109" spans="1:13" ht="11.25" customHeight="1">
      <c r="A109" s="209"/>
      <c r="B109" s="214"/>
      <c r="C109" s="215"/>
      <c r="D109" s="209"/>
      <c r="E109" s="220"/>
      <c r="F109" s="221"/>
      <c r="G109" s="209"/>
      <c r="H109" s="25" t="s">
        <v>71</v>
      </c>
      <c r="I109" s="86" t="s">
        <v>146</v>
      </c>
      <c r="J109" s="25" t="s">
        <v>71</v>
      </c>
      <c r="K109" s="87" t="s">
        <v>63</v>
      </c>
      <c r="L109" s="226"/>
      <c r="M109" s="227"/>
    </row>
    <row r="110" spans="1:13" ht="11.25" customHeight="1">
      <c r="A110" s="207">
        <v>18</v>
      </c>
      <c r="B110" s="210"/>
      <c r="C110" s="211"/>
      <c r="D110" s="207"/>
      <c r="E110" s="216"/>
      <c r="F110" s="217"/>
      <c r="G110" s="207"/>
      <c r="H110" s="44" t="s">
        <v>71</v>
      </c>
      <c r="I110" s="167" t="s">
        <v>4</v>
      </c>
      <c r="J110" s="44" t="s">
        <v>71</v>
      </c>
      <c r="K110" s="168" t="s">
        <v>5</v>
      </c>
      <c r="L110" s="222"/>
      <c r="M110" s="223"/>
    </row>
    <row r="111" spans="1:13" ht="11.25" customHeight="1">
      <c r="A111" s="208"/>
      <c r="B111" s="212"/>
      <c r="C111" s="213"/>
      <c r="D111" s="208"/>
      <c r="E111" s="218"/>
      <c r="F111" s="219"/>
      <c r="G111" s="208"/>
      <c r="H111" s="46" t="s">
        <v>71</v>
      </c>
      <c r="I111" s="85" t="s">
        <v>56</v>
      </c>
      <c r="J111" s="46" t="s">
        <v>71</v>
      </c>
      <c r="K111" s="170" t="s">
        <v>60</v>
      </c>
      <c r="L111" s="224"/>
      <c r="M111" s="225"/>
    </row>
    <row r="112" spans="1:13" ht="11.25" customHeight="1">
      <c r="A112" s="208"/>
      <c r="B112" s="212"/>
      <c r="C112" s="213"/>
      <c r="D112" s="208"/>
      <c r="E112" s="220"/>
      <c r="F112" s="221"/>
      <c r="G112" s="208"/>
      <c r="H112" s="46" t="s">
        <v>71</v>
      </c>
      <c r="I112" s="85" t="s">
        <v>41</v>
      </c>
      <c r="J112" s="46" t="s">
        <v>71</v>
      </c>
      <c r="K112" s="170" t="s">
        <v>59</v>
      </c>
      <c r="L112" s="224"/>
      <c r="M112" s="225"/>
    </row>
    <row r="113" spans="1:13" ht="11.25" customHeight="1">
      <c r="A113" s="208"/>
      <c r="B113" s="212"/>
      <c r="C113" s="213"/>
      <c r="D113" s="208"/>
      <c r="E113" s="216"/>
      <c r="F113" s="217"/>
      <c r="G113" s="208"/>
      <c r="H113" s="46" t="s">
        <v>71</v>
      </c>
      <c r="I113" s="85" t="s">
        <v>57</v>
      </c>
      <c r="J113" s="46" t="s">
        <v>71</v>
      </c>
      <c r="K113" s="170" t="s">
        <v>61</v>
      </c>
      <c r="L113" s="224"/>
      <c r="M113" s="225"/>
    </row>
    <row r="114" spans="1:13" ht="11.25" customHeight="1">
      <c r="A114" s="208"/>
      <c r="B114" s="212"/>
      <c r="C114" s="213"/>
      <c r="D114" s="208"/>
      <c r="E114" s="218"/>
      <c r="F114" s="219"/>
      <c r="G114" s="208"/>
      <c r="H114" s="46" t="s">
        <v>71</v>
      </c>
      <c r="I114" s="85" t="s">
        <v>58</v>
      </c>
      <c r="J114" s="46" t="s">
        <v>71</v>
      </c>
      <c r="K114" s="170" t="s">
        <v>62</v>
      </c>
      <c r="L114" s="224"/>
      <c r="M114" s="225"/>
    </row>
    <row r="115" spans="1:13" ht="11.25" customHeight="1">
      <c r="A115" s="209"/>
      <c r="B115" s="214"/>
      <c r="C115" s="215"/>
      <c r="D115" s="209"/>
      <c r="E115" s="220"/>
      <c r="F115" s="221"/>
      <c r="G115" s="209"/>
      <c r="H115" s="25" t="s">
        <v>71</v>
      </c>
      <c r="I115" s="86" t="s">
        <v>146</v>
      </c>
      <c r="J115" s="25" t="s">
        <v>71</v>
      </c>
      <c r="K115" s="87" t="s">
        <v>63</v>
      </c>
      <c r="L115" s="226"/>
      <c r="M115" s="227"/>
    </row>
    <row r="116" spans="1:13" ht="11.25" customHeight="1">
      <c r="A116" s="207">
        <v>19</v>
      </c>
      <c r="B116" s="210"/>
      <c r="C116" s="211"/>
      <c r="D116" s="207"/>
      <c r="E116" s="216"/>
      <c r="F116" s="217"/>
      <c r="G116" s="207"/>
      <c r="H116" s="44" t="s">
        <v>71</v>
      </c>
      <c r="I116" s="167" t="s">
        <v>4</v>
      </c>
      <c r="J116" s="44" t="s">
        <v>71</v>
      </c>
      <c r="K116" s="168" t="s">
        <v>5</v>
      </c>
      <c r="L116" s="222"/>
      <c r="M116" s="223"/>
    </row>
    <row r="117" spans="1:13" ht="11.25" customHeight="1">
      <c r="A117" s="208"/>
      <c r="B117" s="212"/>
      <c r="C117" s="213"/>
      <c r="D117" s="208"/>
      <c r="E117" s="218"/>
      <c r="F117" s="219"/>
      <c r="G117" s="208"/>
      <c r="H117" s="46" t="s">
        <v>71</v>
      </c>
      <c r="I117" s="85" t="s">
        <v>56</v>
      </c>
      <c r="J117" s="46" t="s">
        <v>71</v>
      </c>
      <c r="K117" s="170" t="s">
        <v>60</v>
      </c>
      <c r="L117" s="224"/>
      <c r="M117" s="225"/>
    </row>
    <row r="118" spans="1:13" ht="11.25" customHeight="1">
      <c r="A118" s="208"/>
      <c r="B118" s="212"/>
      <c r="C118" s="213"/>
      <c r="D118" s="208"/>
      <c r="E118" s="220"/>
      <c r="F118" s="221"/>
      <c r="G118" s="208"/>
      <c r="H118" s="46" t="s">
        <v>71</v>
      </c>
      <c r="I118" s="85" t="s">
        <v>41</v>
      </c>
      <c r="J118" s="46" t="s">
        <v>71</v>
      </c>
      <c r="K118" s="170" t="s">
        <v>59</v>
      </c>
      <c r="L118" s="224"/>
      <c r="M118" s="225"/>
    </row>
    <row r="119" spans="1:13" ht="11.25" customHeight="1">
      <c r="A119" s="208"/>
      <c r="B119" s="212"/>
      <c r="C119" s="213"/>
      <c r="D119" s="208"/>
      <c r="E119" s="216"/>
      <c r="F119" s="217"/>
      <c r="G119" s="208"/>
      <c r="H119" s="46" t="s">
        <v>71</v>
      </c>
      <c r="I119" s="85" t="s">
        <v>57</v>
      </c>
      <c r="J119" s="46" t="s">
        <v>71</v>
      </c>
      <c r="K119" s="170" t="s">
        <v>61</v>
      </c>
      <c r="L119" s="224"/>
      <c r="M119" s="225"/>
    </row>
    <row r="120" spans="1:13" ht="11.25" customHeight="1">
      <c r="A120" s="208"/>
      <c r="B120" s="212"/>
      <c r="C120" s="213"/>
      <c r="D120" s="208"/>
      <c r="E120" s="218"/>
      <c r="F120" s="219"/>
      <c r="G120" s="208"/>
      <c r="H120" s="46" t="s">
        <v>71</v>
      </c>
      <c r="I120" s="85" t="s">
        <v>58</v>
      </c>
      <c r="J120" s="46" t="s">
        <v>71</v>
      </c>
      <c r="K120" s="170" t="s">
        <v>62</v>
      </c>
      <c r="L120" s="224"/>
      <c r="M120" s="225"/>
    </row>
    <row r="121" spans="1:13" ht="11.25" customHeight="1">
      <c r="A121" s="209"/>
      <c r="B121" s="214"/>
      <c r="C121" s="215"/>
      <c r="D121" s="209"/>
      <c r="E121" s="220"/>
      <c r="F121" s="221"/>
      <c r="G121" s="209"/>
      <c r="H121" s="25" t="s">
        <v>71</v>
      </c>
      <c r="I121" s="86" t="s">
        <v>146</v>
      </c>
      <c r="J121" s="25" t="s">
        <v>71</v>
      </c>
      <c r="K121" s="87" t="s">
        <v>63</v>
      </c>
      <c r="L121" s="226"/>
      <c r="M121" s="227"/>
    </row>
    <row r="122" spans="1:13" ht="11.25" customHeight="1">
      <c r="A122" s="207">
        <v>20</v>
      </c>
      <c r="B122" s="210"/>
      <c r="C122" s="211"/>
      <c r="D122" s="207"/>
      <c r="E122" s="216"/>
      <c r="F122" s="217"/>
      <c r="G122" s="207"/>
      <c r="H122" s="44" t="s">
        <v>71</v>
      </c>
      <c r="I122" s="167" t="s">
        <v>4</v>
      </c>
      <c r="J122" s="44" t="s">
        <v>71</v>
      </c>
      <c r="K122" s="168" t="s">
        <v>5</v>
      </c>
      <c r="L122" s="222"/>
      <c r="M122" s="223"/>
    </row>
    <row r="123" spans="1:13" ht="11.25" customHeight="1">
      <c r="A123" s="208"/>
      <c r="B123" s="212"/>
      <c r="C123" s="213"/>
      <c r="D123" s="208"/>
      <c r="E123" s="218"/>
      <c r="F123" s="219"/>
      <c r="G123" s="208"/>
      <c r="H123" s="46" t="s">
        <v>71</v>
      </c>
      <c r="I123" s="85" t="s">
        <v>56</v>
      </c>
      <c r="J123" s="46" t="s">
        <v>71</v>
      </c>
      <c r="K123" s="170" t="s">
        <v>60</v>
      </c>
      <c r="L123" s="224"/>
      <c r="M123" s="225"/>
    </row>
    <row r="124" spans="1:13" ht="11.25" customHeight="1">
      <c r="A124" s="208"/>
      <c r="B124" s="212"/>
      <c r="C124" s="213"/>
      <c r="D124" s="208"/>
      <c r="E124" s="220"/>
      <c r="F124" s="221"/>
      <c r="G124" s="208"/>
      <c r="H124" s="46" t="s">
        <v>71</v>
      </c>
      <c r="I124" s="85" t="s">
        <v>41</v>
      </c>
      <c r="J124" s="46" t="s">
        <v>71</v>
      </c>
      <c r="K124" s="170" t="s">
        <v>59</v>
      </c>
      <c r="L124" s="224"/>
      <c r="M124" s="225"/>
    </row>
    <row r="125" spans="1:13" ht="11.25" customHeight="1">
      <c r="A125" s="208"/>
      <c r="B125" s="212"/>
      <c r="C125" s="213"/>
      <c r="D125" s="208"/>
      <c r="E125" s="216"/>
      <c r="F125" s="217"/>
      <c r="G125" s="208"/>
      <c r="H125" s="46" t="s">
        <v>71</v>
      </c>
      <c r="I125" s="85" t="s">
        <v>57</v>
      </c>
      <c r="J125" s="46" t="s">
        <v>71</v>
      </c>
      <c r="K125" s="170" t="s">
        <v>61</v>
      </c>
      <c r="L125" s="224"/>
      <c r="M125" s="225"/>
    </row>
    <row r="126" spans="1:13" ht="11.25" customHeight="1">
      <c r="A126" s="208"/>
      <c r="B126" s="212"/>
      <c r="C126" s="213"/>
      <c r="D126" s="208"/>
      <c r="E126" s="218"/>
      <c r="F126" s="219"/>
      <c r="G126" s="208"/>
      <c r="H126" s="46" t="s">
        <v>71</v>
      </c>
      <c r="I126" s="85" t="s">
        <v>58</v>
      </c>
      <c r="J126" s="46" t="s">
        <v>71</v>
      </c>
      <c r="K126" s="170" t="s">
        <v>62</v>
      </c>
      <c r="L126" s="224"/>
      <c r="M126" s="225"/>
    </row>
    <row r="127" spans="1:13" ht="11.25" customHeight="1">
      <c r="A127" s="209"/>
      <c r="B127" s="214"/>
      <c r="C127" s="215"/>
      <c r="D127" s="209"/>
      <c r="E127" s="220"/>
      <c r="F127" s="221"/>
      <c r="G127" s="209"/>
      <c r="H127" s="25" t="s">
        <v>71</v>
      </c>
      <c r="I127" s="86" t="s">
        <v>146</v>
      </c>
      <c r="J127" s="25" t="s">
        <v>71</v>
      </c>
      <c r="K127" s="87" t="s">
        <v>63</v>
      </c>
      <c r="L127" s="226"/>
      <c r="M127" s="227"/>
    </row>
    <row r="128" spans="1:13" ht="11.25" customHeight="1">
      <c r="A128" s="207">
        <v>21</v>
      </c>
      <c r="B128" s="210"/>
      <c r="C128" s="211"/>
      <c r="D128" s="207"/>
      <c r="E128" s="216"/>
      <c r="F128" s="217"/>
      <c r="G128" s="207"/>
      <c r="H128" s="44" t="s">
        <v>71</v>
      </c>
      <c r="I128" s="167" t="s">
        <v>4</v>
      </c>
      <c r="J128" s="44" t="s">
        <v>71</v>
      </c>
      <c r="K128" s="168" t="s">
        <v>5</v>
      </c>
      <c r="L128" s="222"/>
      <c r="M128" s="223"/>
    </row>
    <row r="129" spans="1:13" ht="11.25" customHeight="1">
      <c r="A129" s="208"/>
      <c r="B129" s="212"/>
      <c r="C129" s="213"/>
      <c r="D129" s="208"/>
      <c r="E129" s="218"/>
      <c r="F129" s="219"/>
      <c r="G129" s="208"/>
      <c r="H129" s="46" t="s">
        <v>71</v>
      </c>
      <c r="I129" s="85" t="s">
        <v>56</v>
      </c>
      <c r="J129" s="46" t="s">
        <v>71</v>
      </c>
      <c r="K129" s="170" t="s">
        <v>60</v>
      </c>
      <c r="L129" s="224"/>
      <c r="M129" s="225"/>
    </row>
    <row r="130" spans="1:13" ht="11.25" customHeight="1">
      <c r="A130" s="208"/>
      <c r="B130" s="212"/>
      <c r="C130" s="213"/>
      <c r="D130" s="208"/>
      <c r="E130" s="220"/>
      <c r="F130" s="221"/>
      <c r="G130" s="208"/>
      <c r="H130" s="46" t="s">
        <v>71</v>
      </c>
      <c r="I130" s="85" t="s">
        <v>41</v>
      </c>
      <c r="J130" s="46" t="s">
        <v>71</v>
      </c>
      <c r="K130" s="170" t="s">
        <v>59</v>
      </c>
      <c r="L130" s="224"/>
      <c r="M130" s="225"/>
    </row>
    <row r="131" spans="1:13" ht="11.25" customHeight="1">
      <c r="A131" s="208"/>
      <c r="B131" s="212"/>
      <c r="C131" s="213"/>
      <c r="D131" s="208"/>
      <c r="E131" s="216"/>
      <c r="F131" s="217"/>
      <c r="G131" s="208"/>
      <c r="H131" s="46" t="s">
        <v>71</v>
      </c>
      <c r="I131" s="85" t="s">
        <v>57</v>
      </c>
      <c r="J131" s="46" t="s">
        <v>71</v>
      </c>
      <c r="K131" s="170" t="s">
        <v>61</v>
      </c>
      <c r="L131" s="224"/>
      <c r="M131" s="225"/>
    </row>
    <row r="132" spans="1:13" ht="11.25" customHeight="1">
      <c r="A132" s="208"/>
      <c r="B132" s="212"/>
      <c r="C132" s="213"/>
      <c r="D132" s="208"/>
      <c r="E132" s="218"/>
      <c r="F132" s="219"/>
      <c r="G132" s="208"/>
      <c r="H132" s="46" t="s">
        <v>71</v>
      </c>
      <c r="I132" s="85" t="s">
        <v>58</v>
      </c>
      <c r="J132" s="46" t="s">
        <v>71</v>
      </c>
      <c r="K132" s="170" t="s">
        <v>62</v>
      </c>
      <c r="L132" s="224"/>
      <c r="M132" s="225"/>
    </row>
    <row r="133" spans="1:13" ht="11.25" customHeight="1">
      <c r="A133" s="209"/>
      <c r="B133" s="214"/>
      <c r="C133" s="215"/>
      <c r="D133" s="209"/>
      <c r="E133" s="220"/>
      <c r="F133" s="221"/>
      <c r="G133" s="209"/>
      <c r="H133" s="25" t="s">
        <v>71</v>
      </c>
      <c r="I133" s="86" t="s">
        <v>146</v>
      </c>
      <c r="J133" s="25" t="s">
        <v>71</v>
      </c>
      <c r="K133" s="87" t="s">
        <v>63</v>
      </c>
      <c r="L133" s="226"/>
      <c r="M133" s="227"/>
    </row>
    <row r="134" spans="1:13" ht="10.199999999999999" customHeight="1">
      <c r="A134" s="207">
        <v>22</v>
      </c>
      <c r="B134" s="210"/>
      <c r="C134" s="211"/>
      <c r="D134" s="207"/>
      <c r="E134" s="216"/>
      <c r="F134" s="217"/>
      <c r="G134" s="207"/>
      <c r="H134" s="44" t="s">
        <v>71</v>
      </c>
      <c r="I134" s="167" t="s">
        <v>4</v>
      </c>
      <c r="J134" s="44" t="s">
        <v>71</v>
      </c>
      <c r="K134" s="168" t="s">
        <v>5</v>
      </c>
      <c r="L134" s="222"/>
      <c r="M134" s="223"/>
    </row>
    <row r="135" spans="1:13" ht="10.199999999999999" customHeight="1">
      <c r="A135" s="208"/>
      <c r="B135" s="212"/>
      <c r="C135" s="213"/>
      <c r="D135" s="208"/>
      <c r="E135" s="218"/>
      <c r="F135" s="219"/>
      <c r="G135" s="208"/>
      <c r="H135" s="46" t="s">
        <v>71</v>
      </c>
      <c r="I135" s="85" t="s">
        <v>56</v>
      </c>
      <c r="J135" s="46" t="s">
        <v>71</v>
      </c>
      <c r="K135" s="170" t="s">
        <v>60</v>
      </c>
      <c r="L135" s="224"/>
      <c r="M135" s="225"/>
    </row>
    <row r="136" spans="1:13" ht="10.199999999999999" customHeight="1">
      <c r="A136" s="208"/>
      <c r="B136" s="212"/>
      <c r="C136" s="213"/>
      <c r="D136" s="208"/>
      <c r="E136" s="220"/>
      <c r="F136" s="221"/>
      <c r="G136" s="208"/>
      <c r="H136" s="46" t="s">
        <v>71</v>
      </c>
      <c r="I136" s="85" t="s">
        <v>41</v>
      </c>
      <c r="J136" s="46" t="s">
        <v>71</v>
      </c>
      <c r="K136" s="170" t="s">
        <v>59</v>
      </c>
      <c r="L136" s="224"/>
      <c r="M136" s="225"/>
    </row>
    <row r="137" spans="1:13" ht="10.199999999999999" customHeight="1">
      <c r="A137" s="208"/>
      <c r="B137" s="212"/>
      <c r="C137" s="213"/>
      <c r="D137" s="208"/>
      <c r="E137" s="216"/>
      <c r="F137" s="217"/>
      <c r="G137" s="208"/>
      <c r="H137" s="46" t="s">
        <v>71</v>
      </c>
      <c r="I137" s="85" t="s">
        <v>57</v>
      </c>
      <c r="J137" s="46" t="s">
        <v>71</v>
      </c>
      <c r="K137" s="170" t="s">
        <v>61</v>
      </c>
      <c r="L137" s="224"/>
      <c r="M137" s="225"/>
    </row>
    <row r="138" spans="1:13" ht="10.199999999999999" customHeight="1">
      <c r="A138" s="208"/>
      <c r="B138" s="212"/>
      <c r="C138" s="213"/>
      <c r="D138" s="208"/>
      <c r="E138" s="218"/>
      <c r="F138" s="219"/>
      <c r="G138" s="208"/>
      <c r="H138" s="46" t="s">
        <v>71</v>
      </c>
      <c r="I138" s="85" t="s">
        <v>58</v>
      </c>
      <c r="J138" s="46" t="s">
        <v>71</v>
      </c>
      <c r="K138" s="170" t="s">
        <v>62</v>
      </c>
      <c r="L138" s="224"/>
      <c r="M138" s="225"/>
    </row>
    <row r="139" spans="1:13" ht="10.199999999999999" customHeight="1">
      <c r="A139" s="209"/>
      <c r="B139" s="214"/>
      <c r="C139" s="215"/>
      <c r="D139" s="209"/>
      <c r="E139" s="220"/>
      <c r="F139" s="221"/>
      <c r="G139" s="209"/>
      <c r="H139" s="25" t="s">
        <v>71</v>
      </c>
      <c r="I139" s="86" t="s">
        <v>146</v>
      </c>
      <c r="J139" s="25" t="s">
        <v>71</v>
      </c>
      <c r="K139" s="87" t="s">
        <v>63</v>
      </c>
      <c r="L139" s="226"/>
      <c r="M139" s="227"/>
    </row>
    <row r="140" spans="1:13" ht="10.199999999999999" customHeight="1">
      <c r="A140" s="207">
        <v>23</v>
      </c>
      <c r="B140" s="210"/>
      <c r="C140" s="211"/>
      <c r="D140" s="207"/>
      <c r="E140" s="216"/>
      <c r="F140" s="217"/>
      <c r="G140" s="207"/>
      <c r="H140" s="44" t="s">
        <v>71</v>
      </c>
      <c r="I140" s="167" t="s">
        <v>4</v>
      </c>
      <c r="J140" s="44" t="s">
        <v>71</v>
      </c>
      <c r="K140" s="168" t="s">
        <v>5</v>
      </c>
      <c r="L140" s="222"/>
      <c r="M140" s="223"/>
    </row>
    <row r="141" spans="1:13" ht="10.199999999999999" customHeight="1">
      <c r="A141" s="208"/>
      <c r="B141" s="212"/>
      <c r="C141" s="213"/>
      <c r="D141" s="208"/>
      <c r="E141" s="218"/>
      <c r="F141" s="219"/>
      <c r="G141" s="208"/>
      <c r="H141" s="46" t="s">
        <v>71</v>
      </c>
      <c r="I141" s="85" t="s">
        <v>56</v>
      </c>
      <c r="J141" s="46" t="s">
        <v>71</v>
      </c>
      <c r="K141" s="170" t="s">
        <v>60</v>
      </c>
      <c r="L141" s="224"/>
      <c r="M141" s="225"/>
    </row>
    <row r="142" spans="1:13" ht="10.199999999999999" customHeight="1">
      <c r="A142" s="208"/>
      <c r="B142" s="212"/>
      <c r="C142" s="213"/>
      <c r="D142" s="208"/>
      <c r="E142" s="220"/>
      <c r="F142" s="221"/>
      <c r="G142" s="208"/>
      <c r="H142" s="46" t="s">
        <v>71</v>
      </c>
      <c r="I142" s="85" t="s">
        <v>41</v>
      </c>
      <c r="J142" s="46" t="s">
        <v>71</v>
      </c>
      <c r="K142" s="170" t="s">
        <v>59</v>
      </c>
      <c r="L142" s="224"/>
      <c r="M142" s="225"/>
    </row>
    <row r="143" spans="1:13" ht="10.199999999999999" customHeight="1">
      <c r="A143" s="208"/>
      <c r="B143" s="212"/>
      <c r="C143" s="213"/>
      <c r="D143" s="208"/>
      <c r="E143" s="216"/>
      <c r="F143" s="217"/>
      <c r="G143" s="208"/>
      <c r="H143" s="46" t="s">
        <v>71</v>
      </c>
      <c r="I143" s="85" t="s">
        <v>57</v>
      </c>
      <c r="J143" s="46" t="s">
        <v>71</v>
      </c>
      <c r="K143" s="170" t="s">
        <v>61</v>
      </c>
      <c r="L143" s="224"/>
      <c r="M143" s="225"/>
    </row>
    <row r="144" spans="1:13" ht="10.199999999999999" customHeight="1">
      <c r="A144" s="208"/>
      <c r="B144" s="212"/>
      <c r="C144" s="213"/>
      <c r="D144" s="208"/>
      <c r="E144" s="218"/>
      <c r="F144" s="219"/>
      <c r="G144" s="208"/>
      <c r="H144" s="46" t="s">
        <v>71</v>
      </c>
      <c r="I144" s="85" t="s">
        <v>58</v>
      </c>
      <c r="J144" s="46" t="s">
        <v>71</v>
      </c>
      <c r="K144" s="170" t="s">
        <v>62</v>
      </c>
      <c r="L144" s="224"/>
      <c r="M144" s="225"/>
    </row>
    <row r="145" spans="1:13" ht="10.199999999999999" customHeight="1">
      <c r="A145" s="209"/>
      <c r="B145" s="214"/>
      <c r="C145" s="215"/>
      <c r="D145" s="209"/>
      <c r="E145" s="220"/>
      <c r="F145" s="221"/>
      <c r="G145" s="209"/>
      <c r="H145" s="25" t="s">
        <v>71</v>
      </c>
      <c r="I145" s="86" t="s">
        <v>146</v>
      </c>
      <c r="J145" s="25" t="s">
        <v>71</v>
      </c>
      <c r="K145" s="87" t="s">
        <v>63</v>
      </c>
      <c r="L145" s="226"/>
      <c r="M145" s="227"/>
    </row>
    <row r="146" spans="1:13" ht="10.199999999999999" customHeight="1">
      <c r="A146" s="207">
        <v>24</v>
      </c>
      <c r="B146" s="210"/>
      <c r="C146" s="211"/>
      <c r="D146" s="207"/>
      <c r="E146" s="216"/>
      <c r="F146" s="217"/>
      <c r="G146" s="207"/>
      <c r="H146" s="44" t="s">
        <v>71</v>
      </c>
      <c r="I146" s="167" t="s">
        <v>4</v>
      </c>
      <c r="J146" s="44" t="s">
        <v>71</v>
      </c>
      <c r="K146" s="168" t="s">
        <v>5</v>
      </c>
      <c r="L146" s="222"/>
      <c r="M146" s="223"/>
    </row>
    <row r="147" spans="1:13" ht="10.199999999999999" customHeight="1">
      <c r="A147" s="208"/>
      <c r="B147" s="212"/>
      <c r="C147" s="213"/>
      <c r="D147" s="208"/>
      <c r="E147" s="218"/>
      <c r="F147" s="219"/>
      <c r="G147" s="208"/>
      <c r="H147" s="46" t="s">
        <v>71</v>
      </c>
      <c r="I147" s="85" t="s">
        <v>56</v>
      </c>
      <c r="J147" s="46" t="s">
        <v>71</v>
      </c>
      <c r="K147" s="170" t="s">
        <v>60</v>
      </c>
      <c r="L147" s="224"/>
      <c r="M147" s="225"/>
    </row>
    <row r="148" spans="1:13" ht="10.199999999999999" customHeight="1">
      <c r="A148" s="208"/>
      <c r="B148" s="212"/>
      <c r="C148" s="213"/>
      <c r="D148" s="208"/>
      <c r="E148" s="220"/>
      <c r="F148" s="221"/>
      <c r="G148" s="208"/>
      <c r="H148" s="46" t="s">
        <v>71</v>
      </c>
      <c r="I148" s="85" t="s">
        <v>41</v>
      </c>
      <c r="J148" s="46" t="s">
        <v>71</v>
      </c>
      <c r="K148" s="170" t="s">
        <v>59</v>
      </c>
      <c r="L148" s="224"/>
      <c r="M148" s="225"/>
    </row>
    <row r="149" spans="1:13" ht="10.199999999999999" customHeight="1">
      <c r="A149" s="208"/>
      <c r="B149" s="212"/>
      <c r="C149" s="213"/>
      <c r="D149" s="208"/>
      <c r="E149" s="216"/>
      <c r="F149" s="217"/>
      <c r="G149" s="208"/>
      <c r="H149" s="46" t="s">
        <v>71</v>
      </c>
      <c r="I149" s="85" t="s">
        <v>57</v>
      </c>
      <c r="J149" s="46" t="s">
        <v>71</v>
      </c>
      <c r="K149" s="170" t="s">
        <v>61</v>
      </c>
      <c r="L149" s="224"/>
      <c r="M149" s="225"/>
    </row>
    <row r="150" spans="1:13" ht="10.199999999999999" customHeight="1">
      <c r="A150" s="208"/>
      <c r="B150" s="212"/>
      <c r="C150" s="213"/>
      <c r="D150" s="208"/>
      <c r="E150" s="218"/>
      <c r="F150" s="219"/>
      <c r="G150" s="208"/>
      <c r="H150" s="46" t="s">
        <v>71</v>
      </c>
      <c r="I150" s="85" t="s">
        <v>58</v>
      </c>
      <c r="J150" s="46" t="s">
        <v>71</v>
      </c>
      <c r="K150" s="170" t="s">
        <v>62</v>
      </c>
      <c r="L150" s="224"/>
      <c r="M150" s="225"/>
    </row>
    <row r="151" spans="1:13" ht="10.199999999999999" customHeight="1">
      <c r="A151" s="209"/>
      <c r="B151" s="214"/>
      <c r="C151" s="215"/>
      <c r="D151" s="209"/>
      <c r="E151" s="220"/>
      <c r="F151" s="221"/>
      <c r="G151" s="209"/>
      <c r="H151" s="25" t="s">
        <v>71</v>
      </c>
      <c r="I151" s="86" t="s">
        <v>146</v>
      </c>
      <c r="J151" s="25" t="s">
        <v>71</v>
      </c>
      <c r="K151" s="87" t="s">
        <v>63</v>
      </c>
      <c r="L151" s="226"/>
      <c r="M151" s="227"/>
    </row>
    <row r="152" spans="1:13" ht="10.199999999999999" customHeight="1">
      <c r="A152" s="207">
        <v>25</v>
      </c>
      <c r="B152" s="210"/>
      <c r="C152" s="211"/>
      <c r="D152" s="207"/>
      <c r="E152" s="216"/>
      <c r="F152" s="217"/>
      <c r="G152" s="207"/>
      <c r="H152" s="44" t="s">
        <v>71</v>
      </c>
      <c r="I152" s="167" t="s">
        <v>4</v>
      </c>
      <c r="J152" s="44" t="s">
        <v>71</v>
      </c>
      <c r="K152" s="168" t="s">
        <v>5</v>
      </c>
      <c r="L152" s="222"/>
      <c r="M152" s="223"/>
    </row>
    <row r="153" spans="1:13" ht="10.199999999999999" customHeight="1">
      <c r="A153" s="208"/>
      <c r="B153" s="212"/>
      <c r="C153" s="213"/>
      <c r="D153" s="208"/>
      <c r="E153" s="218"/>
      <c r="F153" s="219"/>
      <c r="G153" s="208"/>
      <c r="H153" s="46" t="s">
        <v>71</v>
      </c>
      <c r="I153" s="85" t="s">
        <v>56</v>
      </c>
      <c r="J153" s="46" t="s">
        <v>71</v>
      </c>
      <c r="K153" s="170" t="s">
        <v>60</v>
      </c>
      <c r="L153" s="224"/>
      <c r="M153" s="225"/>
    </row>
    <row r="154" spans="1:13" ht="10.199999999999999" customHeight="1">
      <c r="A154" s="208"/>
      <c r="B154" s="212"/>
      <c r="C154" s="213"/>
      <c r="D154" s="208"/>
      <c r="E154" s="220"/>
      <c r="F154" s="221"/>
      <c r="G154" s="208"/>
      <c r="H154" s="46" t="s">
        <v>71</v>
      </c>
      <c r="I154" s="85" t="s">
        <v>41</v>
      </c>
      <c r="J154" s="46" t="s">
        <v>71</v>
      </c>
      <c r="K154" s="170" t="s">
        <v>59</v>
      </c>
      <c r="L154" s="224"/>
      <c r="M154" s="225"/>
    </row>
    <row r="155" spans="1:13" ht="10.199999999999999" customHeight="1">
      <c r="A155" s="208"/>
      <c r="B155" s="212"/>
      <c r="C155" s="213"/>
      <c r="D155" s="208"/>
      <c r="E155" s="216"/>
      <c r="F155" s="217"/>
      <c r="G155" s="208"/>
      <c r="H155" s="46" t="s">
        <v>71</v>
      </c>
      <c r="I155" s="85" t="s">
        <v>57</v>
      </c>
      <c r="J155" s="46" t="s">
        <v>71</v>
      </c>
      <c r="K155" s="170" t="s">
        <v>61</v>
      </c>
      <c r="L155" s="224"/>
      <c r="M155" s="225"/>
    </row>
    <row r="156" spans="1:13" ht="10.199999999999999" customHeight="1">
      <c r="A156" s="208"/>
      <c r="B156" s="212"/>
      <c r="C156" s="213"/>
      <c r="D156" s="208"/>
      <c r="E156" s="218"/>
      <c r="F156" s="219"/>
      <c r="G156" s="208"/>
      <c r="H156" s="46" t="s">
        <v>71</v>
      </c>
      <c r="I156" s="85" t="s">
        <v>58</v>
      </c>
      <c r="J156" s="46" t="s">
        <v>71</v>
      </c>
      <c r="K156" s="170" t="s">
        <v>62</v>
      </c>
      <c r="L156" s="224"/>
      <c r="M156" s="225"/>
    </row>
    <row r="157" spans="1:13" ht="10.199999999999999" customHeight="1">
      <c r="A157" s="209"/>
      <c r="B157" s="214"/>
      <c r="C157" s="215"/>
      <c r="D157" s="209"/>
      <c r="E157" s="220"/>
      <c r="F157" s="221"/>
      <c r="G157" s="209"/>
      <c r="H157" s="25" t="s">
        <v>71</v>
      </c>
      <c r="I157" s="86" t="s">
        <v>146</v>
      </c>
      <c r="J157" s="25" t="s">
        <v>71</v>
      </c>
      <c r="K157" s="87" t="s">
        <v>63</v>
      </c>
      <c r="L157" s="226"/>
      <c r="M157" s="227"/>
    </row>
    <row r="158" spans="1:13" ht="10.199999999999999" customHeight="1">
      <c r="A158" s="207">
        <v>26</v>
      </c>
      <c r="B158" s="210"/>
      <c r="C158" s="211"/>
      <c r="D158" s="207"/>
      <c r="E158" s="216"/>
      <c r="F158" s="217"/>
      <c r="G158" s="207"/>
      <c r="H158" s="44" t="s">
        <v>71</v>
      </c>
      <c r="I158" s="167" t="s">
        <v>4</v>
      </c>
      <c r="J158" s="44" t="s">
        <v>71</v>
      </c>
      <c r="K158" s="168" t="s">
        <v>5</v>
      </c>
      <c r="L158" s="222"/>
      <c r="M158" s="223"/>
    </row>
    <row r="159" spans="1:13" ht="10.199999999999999" customHeight="1">
      <c r="A159" s="208"/>
      <c r="B159" s="212"/>
      <c r="C159" s="213"/>
      <c r="D159" s="208"/>
      <c r="E159" s="218"/>
      <c r="F159" s="219"/>
      <c r="G159" s="208"/>
      <c r="H159" s="46" t="s">
        <v>71</v>
      </c>
      <c r="I159" s="85" t="s">
        <v>56</v>
      </c>
      <c r="J159" s="46" t="s">
        <v>71</v>
      </c>
      <c r="K159" s="170" t="s">
        <v>60</v>
      </c>
      <c r="L159" s="224"/>
      <c r="M159" s="225"/>
    </row>
    <row r="160" spans="1:13" ht="10.199999999999999" customHeight="1">
      <c r="A160" s="208"/>
      <c r="B160" s="212"/>
      <c r="C160" s="213"/>
      <c r="D160" s="208"/>
      <c r="E160" s="220"/>
      <c r="F160" s="221"/>
      <c r="G160" s="208"/>
      <c r="H160" s="46" t="s">
        <v>71</v>
      </c>
      <c r="I160" s="85" t="s">
        <v>41</v>
      </c>
      <c r="J160" s="46" t="s">
        <v>71</v>
      </c>
      <c r="K160" s="170" t="s">
        <v>59</v>
      </c>
      <c r="L160" s="224"/>
      <c r="M160" s="225"/>
    </row>
    <row r="161" spans="1:13" ht="10.199999999999999" customHeight="1">
      <c r="A161" s="208"/>
      <c r="B161" s="212"/>
      <c r="C161" s="213"/>
      <c r="D161" s="208"/>
      <c r="E161" s="216"/>
      <c r="F161" s="217"/>
      <c r="G161" s="208"/>
      <c r="H161" s="46" t="s">
        <v>71</v>
      </c>
      <c r="I161" s="85" t="s">
        <v>57</v>
      </c>
      <c r="J161" s="46" t="s">
        <v>71</v>
      </c>
      <c r="K161" s="170" t="s">
        <v>61</v>
      </c>
      <c r="L161" s="224"/>
      <c r="M161" s="225"/>
    </row>
    <row r="162" spans="1:13" ht="10.199999999999999" customHeight="1">
      <c r="A162" s="208"/>
      <c r="B162" s="212"/>
      <c r="C162" s="213"/>
      <c r="D162" s="208"/>
      <c r="E162" s="218"/>
      <c r="F162" s="219"/>
      <c r="G162" s="208"/>
      <c r="H162" s="46" t="s">
        <v>71</v>
      </c>
      <c r="I162" s="85" t="s">
        <v>58</v>
      </c>
      <c r="J162" s="46" t="s">
        <v>71</v>
      </c>
      <c r="K162" s="170" t="s">
        <v>62</v>
      </c>
      <c r="L162" s="224"/>
      <c r="M162" s="225"/>
    </row>
    <row r="163" spans="1:13" ht="10.199999999999999" customHeight="1">
      <c r="A163" s="209"/>
      <c r="B163" s="214"/>
      <c r="C163" s="215"/>
      <c r="D163" s="209"/>
      <c r="E163" s="220"/>
      <c r="F163" s="221"/>
      <c r="G163" s="209"/>
      <c r="H163" s="25" t="s">
        <v>71</v>
      </c>
      <c r="I163" s="86" t="s">
        <v>146</v>
      </c>
      <c r="J163" s="25" t="s">
        <v>71</v>
      </c>
      <c r="K163" s="87" t="s">
        <v>63</v>
      </c>
      <c r="L163" s="226"/>
      <c r="M163" s="227"/>
    </row>
    <row r="164" spans="1:13" ht="10.199999999999999" customHeight="1">
      <c r="A164" s="207">
        <v>27</v>
      </c>
      <c r="B164" s="210"/>
      <c r="C164" s="211"/>
      <c r="D164" s="207"/>
      <c r="E164" s="216"/>
      <c r="F164" s="217"/>
      <c r="G164" s="207"/>
      <c r="H164" s="44" t="s">
        <v>71</v>
      </c>
      <c r="I164" s="167" t="s">
        <v>4</v>
      </c>
      <c r="J164" s="44" t="s">
        <v>71</v>
      </c>
      <c r="K164" s="168" t="s">
        <v>5</v>
      </c>
      <c r="L164" s="222"/>
      <c r="M164" s="223"/>
    </row>
    <row r="165" spans="1:13" ht="10.199999999999999" customHeight="1">
      <c r="A165" s="208"/>
      <c r="B165" s="212"/>
      <c r="C165" s="213"/>
      <c r="D165" s="208"/>
      <c r="E165" s="218"/>
      <c r="F165" s="219"/>
      <c r="G165" s="208"/>
      <c r="H165" s="46" t="s">
        <v>71</v>
      </c>
      <c r="I165" s="85" t="s">
        <v>56</v>
      </c>
      <c r="J165" s="46" t="s">
        <v>71</v>
      </c>
      <c r="K165" s="170" t="s">
        <v>60</v>
      </c>
      <c r="L165" s="224"/>
      <c r="M165" s="225"/>
    </row>
    <row r="166" spans="1:13" ht="10.199999999999999" customHeight="1">
      <c r="A166" s="208"/>
      <c r="B166" s="212"/>
      <c r="C166" s="213"/>
      <c r="D166" s="208"/>
      <c r="E166" s="220"/>
      <c r="F166" s="221"/>
      <c r="G166" s="208"/>
      <c r="H166" s="46" t="s">
        <v>71</v>
      </c>
      <c r="I166" s="85" t="s">
        <v>41</v>
      </c>
      <c r="J166" s="46" t="s">
        <v>71</v>
      </c>
      <c r="K166" s="170" t="s">
        <v>59</v>
      </c>
      <c r="L166" s="224"/>
      <c r="M166" s="225"/>
    </row>
    <row r="167" spans="1:13" ht="10.199999999999999" customHeight="1">
      <c r="A167" s="208"/>
      <c r="B167" s="212"/>
      <c r="C167" s="213"/>
      <c r="D167" s="208"/>
      <c r="E167" s="216"/>
      <c r="F167" s="217"/>
      <c r="G167" s="208"/>
      <c r="H167" s="46" t="s">
        <v>71</v>
      </c>
      <c r="I167" s="85" t="s">
        <v>57</v>
      </c>
      <c r="J167" s="46" t="s">
        <v>71</v>
      </c>
      <c r="K167" s="170" t="s">
        <v>61</v>
      </c>
      <c r="L167" s="224"/>
      <c r="M167" s="225"/>
    </row>
    <row r="168" spans="1:13" ht="10.199999999999999" customHeight="1">
      <c r="A168" s="208"/>
      <c r="B168" s="212"/>
      <c r="C168" s="213"/>
      <c r="D168" s="208"/>
      <c r="E168" s="218"/>
      <c r="F168" s="219"/>
      <c r="G168" s="208"/>
      <c r="H168" s="46" t="s">
        <v>71</v>
      </c>
      <c r="I168" s="85" t="s">
        <v>58</v>
      </c>
      <c r="J168" s="46" t="s">
        <v>71</v>
      </c>
      <c r="K168" s="170" t="s">
        <v>62</v>
      </c>
      <c r="L168" s="224"/>
      <c r="M168" s="225"/>
    </row>
    <row r="169" spans="1:13" ht="10.199999999999999" customHeight="1">
      <c r="A169" s="209"/>
      <c r="B169" s="214"/>
      <c r="C169" s="215"/>
      <c r="D169" s="209"/>
      <c r="E169" s="220"/>
      <c r="F169" s="221"/>
      <c r="G169" s="209"/>
      <c r="H169" s="25" t="s">
        <v>71</v>
      </c>
      <c r="I169" s="86" t="s">
        <v>146</v>
      </c>
      <c r="J169" s="25" t="s">
        <v>71</v>
      </c>
      <c r="K169" s="87" t="s">
        <v>63</v>
      </c>
      <c r="L169" s="226"/>
      <c r="M169" s="227"/>
    </row>
    <row r="170" spans="1:13" ht="10.199999999999999" customHeight="1">
      <c r="A170" s="207">
        <v>28</v>
      </c>
      <c r="B170" s="210"/>
      <c r="C170" s="211"/>
      <c r="D170" s="207"/>
      <c r="E170" s="216"/>
      <c r="F170" s="217"/>
      <c r="G170" s="207"/>
      <c r="H170" s="44" t="s">
        <v>71</v>
      </c>
      <c r="I170" s="167" t="s">
        <v>4</v>
      </c>
      <c r="J170" s="44" t="s">
        <v>71</v>
      </c>
      <c r="K170" s="168" t="s">
        <v>5</v>
      </c>
      <c r="L170" s="222"/>
      <c r="M170" s="223"/>
    </row>
    <row r="171" spans="1:13" ht="10.199999999999999" customHeight="1">
      <c r="A171" s="208"/>
      <c r="B171" s="212"/>
      <c r="C171" s="213"/>
      <c r="D171" s="208"/>
      <c r="E171" s="218"/>
      <c r="F171" s="219"/>
      <c r="G171" s="208"/>
      <c r="H171" s="46" t="s">
        <v>71</v>
      </c>
      <c r="I171" s="85" t="s">
        <v>56</v>
      </c>
      <c r="J171" s="46" t="s">
        <v>71</v>
      </c>
      <c r="K171" s="170" t="s">
        <v>60</v>
      </c>
      <c r="L171" s="224"/>
      <c r="M171" s="225"/>
    </row>
    <row r="172" spans="1:13" ht="10.199999999999999" customHeight="1">
      <c r="A172" s="208"/>
      <c r="B172" s="212"/>
      <c r="C172" s="213"/>
      <c r="D172" s="208"/>
      <c r="E172" s="220"/>
      <c r="F172" s="221"/>
      <c r="G172" s="208"/>
      <c r="H172" s="46" t="s">
        <v>71</v>
      </c>
      <c r="I172" s="85" t="s">
        <v>41</v>
      </c>
      <c r="J172" s="46" t="s">
        <v>71</v>
      </c>
      <c r="K172" s="170" t="s">
        <v>59</v>
      </c>
      <c r="L172" s="224"/>
      <c r="M172" s="225"/>
    </row>
    <row r="173" spans="1:13" ht="10.199999999999999" customHeight="1">
      <c r="A173" s="208"/>
      <c r="B173" s="212"/>
      <c r="C173" s="213"/>
      <c r="D173" s="208"/>
      <c r="E173" s="216"/>
      <c r="F173" s="217"/>
      <c r="G173" s="208"/>
      <c r="H173" s="46" t="s">
        <v>71</v>
      </c>
      <c r="I173" s="85" t="s">
        <v>57</v>
      </c>
      <c r="J173" s="46" t="s">
        <v>71</v>
      </c>
      <c r="K173" s="170" t="s">
        <v>61</v>
      </c>
      <c r="L173" s="224"/>
      <c r="M173" s="225"/>
    </row>
    <row r="174" spans="1:13" ht="10.199999999999999" customHeight="1">
      <c r="A174" s="208"/>
      <c r="B174" s="212"/>
      <c r="C174" s="213"/>
      <c r="D174" s="208"/>
      <c r="E174" s="218"/>
      <c r="F174" s="219"/>
      <c r="G174" s="208"/>
      <c r="H174" s="46" t="s">
        <v>71</v>
      </c>
      <c r="I174" s="85" t="s">
        <v>58</v>
      </c>
      <c r="J174" s="46" t="s">
        <v>71</v>
      </c>
      <c r="K174" s="170" t="s">
        <v>62</v>
      </c>
      <c r="L174" s="224"/>
      <c r="M174" s="225"/>
    </row>
    <row r="175" spans="1:13" ht="10.199999999999999" customHeight="1">
      <c r="A175" s="209"/>
      <c r="B175" s="214"/>
      <c r="C175" s="215"/>
      <c r="D175" s="209"/>
      <c r="E175" s="220"/>
      <c r="F175" s="221"/>
      <c r="G175" s="209"/>
      <c r="H175" s="25" t="s">
        <v>71</v>
      </c>
      <c r="I175" s="86" t="s">
        <v>146</v>
      </c>
      <c r="J175" s="25" t="s">
        <v>71</v>
      </c>
      <c r="K175" s="87" t="s">
        <v>63</v>
      </c>
      <c r="L175" s="226"/>
      <c r="M175" s="227"/>
    </row>
    <row r="176" spans="1:13" ht="10.199999999999999" customHeight="1">
      <c r="A176" s="207">
        <v>29</v>
      </c>
      <c r="B176" s="210"/>
      <c r="C176" s="211"/>
      <c r="D176" s="207"/>
      <c r="E176" s="216"/>
      <c r="F176" s="217"/>
      <c r="G176" s="207"/>
      <c r="H176" s="44" t="s">
        <v>71</v>
      </c>
      <c r="I176" s="167" t="s">
        <v>4</v>
      </c>
      <c r="J176" s="44" t="s">
        <v>71</v>
      </c>
      <c r="K176" s="168" t="s">
        <v>5</v>
      </c>
      <c r="L176" s="222"/>
      <c r="M176" s="223"/>
    </row>
    <row r="177" spans="1:39" ht="10.199999999999999" customHeight="1">
      <c r="A177" s="208"/>
      <c r="B177" s="212"/>
      <c r="C177" s="213"/>
      <c r="D177" s="208"/>
      <c r="E177" s="218"/>
      <c r="F177" s="219"/>
      <c r="G177" s="208"/>
      <c r="H177" s="46" t="s">
        <v>71</v>
      </c>
      <c r="I177" s="85" t="s">
        <v>56</v>
      </c>
      <c r="J177" s="46" t="s">
        <v>71</v>
      </c>
      <c r="K177" s="170" t="s">
        <v>60</v>
      </c>
      <c r="L177" s="224"/>
      <c r="M177" s="225"/>
    </row>
    <row r="178" spans="1:39" ht="10.199999999999999" customHeight="1">
      <c r="A178" s="208"/>
      <c r="B178" s="212"/>
      <c r="C178" s="213"/>
      <c r="D178" s="208"/>
      <c r="E178" s="220"/>
      <c r="F178" s="221"/>
      <c r="G178" s="208"/>
      <c r="H178" s="46" t="s">
        <v>71</v>
      </c>
      <c r="I178" s="85" t="s">
        <v>41</v>
      </c>
      <c r="J178" s="46" t="s">
        <v>71</v>
      </c>
      <c r="K178" s="170" t="s">
        <v>59</v>
      </c>
      <c r="L178" s="224"/>
      <c r="M178" s="225"/>
    </row>
    <row r="179" spans="1:39" ht="10.199999999999999" customHeight="1">
      <c r="A179" s="208"/>
      <c r="B179" s="212"/>
      <c r="C179" s="213"/>
      <c r="D179" s="208"/>
      <c r="E179" s="216"/>
      <c r="F179" s="217"/>
      <c r="G179" s="208"/>
      <c r="H179" s="46" t="s">
        <v>71</v>
      </c>
      <c r="I179" s="85" t="s">
        <v>57</v>
      </c>
      <c r="J179" s="46" t="s">
        <v>71</v>
      </c>
      <c r="K179" s="170" t="s">
        <v>61</v>
      </c>
      <c r="L179" s="224"/>
      <c r="M179" s="225"/>
    </row>
    <row r="180" spans="1:39" ht="10.199999999999999" customHeight="1">
      <c r="A180" s="208"/>
      <c r="B180" s="212"/>
      <c r="C180" s="213"/>
      <c r="D180" s="208"/>
      <c r="E180" s="218"/>
      <c r="F180" s="219"/>
      <c r="G180" s="208"/>
      <c r="H180" s="46" t="s">
        <v>71</v>
      </c>
      <c r="I180" s="85" t="s">
        <v>58</v>
      </c>
      <c r="J180" s="46" t="s">
        <v>71</v>
      </c>
      <c r="K180" s="170" t="s">
        <v>62</v>
      </c>
      <c r="L180" s="224"/>
      <c r="M180" s="225"/>
    </row>
    <row r="181" spans="1:39" ht="10.199999999999999" customHeight="1">
      <c r="A181" s="209"/>
      <c r="B181" s="214"/>
      <c r="C181" s="215"/>
      <c r="D181" s="209"/>
      <c r="E181" s="220"/>
      <c r="F181" s="221"/>
      <c r="G181" s="209"/>
      <c r="H181" s="25" t="s">
        <v>71</v>
      </c>
      <c r="I181" s="86" t="s">
        <v>146</v>
      </c>
      <c r="J181" s="25" t="s">
        <v>71</v>
      </c>
      <c r="K181" s="87" t="s">
        <v>63</v>
      </c>
      <c r="L181" s="226"/>
      <c r="M181" s="227"/>
    </row>
    <row r="182" spans="1:39" ht="10.199999999999999" customHeight="1">
      <c r="A182" s="207">
        <v>30</v>
      </c>
      <c r="B182" s="210"/>
      <c r="C182" s="211"/>
      <c r="D182" s="207"/>
      <c r="E182" s="216"/>
      <c r="F182" s="217"/>
      <c r="G182" s="207"/>
      <c r="H182" s="44" t="s">
        <v>71</v>
      </c>
      <c r="I182" s="167" t="s">
        <v>4</v>
      </c>
      <c r="J182" s="44" t="s">
        <v>71</v>
      </c>
      <c r="K182" s="168" t="s">
        <v>5</v>
      </c>
      <c r="L182" s="222"/>
      <c r="M182" s="223"/>
    </row>
    <row r="183" spans="1:39" ht="10.199999999999999" customHeight="1">
      <c r="A183" s="208"/>
      <c r="B183" s="212"/>
      <c r="C183" s="213"/>
      <c r="D183" s="208"/>
      <c r="E183" s="218"/>
      <c r="F183" s="219"/>
      <c r="G183" s="208"/>
      <c r="H183" s="46" t="s">
        <v>71</v>
      </c>
      <c r="I183" s="85" t="s">
        <v>56</v>
      </c>
      <c r="J183" s="46" t="s">
        <v>71</v>
      </c>
      <c r="K183" s="170" t="s">
        <v>60</v>
      </c>
      <c r="L183" s="224"/>
      <c r="M183" s="225"/>
    </row>
    <row r="184" spans="1:39" ht="10.199999999999999" customHeight="1">
      <c r="A184" s="208"/>
      <c r="B184" s="212"/>
      <c r="C184" s="213"/>
      <c r="D184" s="208"/>
      <c r="E184" s="220"/>
      <c r="F184" s="221"/>
      <c r="G184" s="208"/>
      <c r="H184" s="46" t="s">
        <v>71</v>
      </c>
      <c r="I184" s="85" t="s">
        <v>41</v>
      </c>
      <c r="J184" s="46" t="s">
        <v>71</v>
      </c>
      <c r="K184" s="170" t="s">
        <v>59</v>
      </c>
      <c r="L184" s="224"/>
      <c r="M184" s="225"/>
    </row>
    <row r="185" spans="1:39" ht="10.199999999999999" customHeight="1">
      <c r="A185" s="208"/>
      <c r="B185" s="212"/>
      <c r="C185" s="213"/>
      <c r="D185" s="208"/>
      <c r="E185" s="216"/>
      <c r="F185" s="217"/>
      <c r="G185" s="208"/>
      <c r="H185" s="46" t="s">
        <v>71</v>
      </c>
      <c r="I185" s="85" t="s">
        <v>57</v>
      </c>
      <c r="J185" s="46" t="s">
        <v>71</v>
      </c>
      <c r="K185" s="170" t="s">
        <v>61</v>
      </c>
      <c r="L185" s="224"/>
      <c r="M185" s="225"/>
    </row>
    <row r="186" spans="1:39" ht="10.199999999999999" customHeight="1">
      <c r="A186" s="208"/>
      <c r="B186" s="212"/>
      <c r="C186" s="213"/>
      <c r="D186" s="208"/>
      <c r="E186" s="218"/>
      <c r="F186" s="219"/>
      <c r="G186" s="208"/>
      <c r="H186" s="46" t="s">
        <v>71</v>
      </c>
      <c r="I186" s="85" t="s">
        <v>58</v>
      </c>
      <c r="J186" s="46" t="s">
        <v>71</v>
      </c>
      <c r="K186" s="170" t="s">
        <v>62</v>
      </c>
      <c r="L186" s="224"/>
      <c r="M186" s="225"/>
    </row>
    <row r="187" spans="1:39" ht="10.199999999999999" customHeight="1">
      <c r="A187" s="209"/>
      <c r="B187" s="214"/>
      <c r="C187" s="215"/>
      <c r="D187" s="209"/>
      <c r="E187" s="220"/>
      <c r="F187" s="221"/>
      <c r="G187" s="209"/>
      <c r="H187" s="25" t="s">
        <v>71</v>
      </c>
      <c r="I187" s="86" t="s">
        <v>146</v>
      </c>
      <c r="J187" s="25" t="s">
        <v>71</v>
      </c>
      <c r="K187" s="87" t="s">
        <v>63</v>
      </c>
      <c r="L187" s="226"/>
      <c r="M187" s="227"/>
    </row>
    <row r="188" spans="1:39" s="79" customFormat="1" ht="28.4" customHeight="1">
      <c r="A188" s="276" t="s">
        <v>73</v>
      </c>
      <c r="B188" s="276"/>
      <c r="C188" s="276"/>
      <c r="D188" s="276"/>
      <c r="E188" s="274"/>
      <c r="F188" s="274"/>
      <c r="G188" s="274"/>
      <c r="H188" s="185"/>
      <c r="I188" s="275" t="s">
        <v>72</v>
      </c>
      <c r="J188" s="275"/>
      <c r="K188" s="274"/>
      <c r="L188" s="274"/>
      <c r="M188" s="186"/>
      <c r="O188" s="159"/>
      <c r="P188" s="102"/>
      <c r="Q188" s="102"/>
      <c r="R188" s="102"/>
      <c r="S188" s="102"/>
      <c r="T188" s="103"/>
      <c r="U188" s="102"/>
      <c r="V188" s="160"/>
      <c r="W188" s="160"/>
      <c r="X188" s="161"/>
      <c r="Y188" s="160"/>
      <c r="Z188" s="160"/>
      <c r="AA188" s="160"/>
      <c r="AB188" s="160"/>
      <c r="AC188" s="160"/>
      <c r="AD188" s="160"/>
      <c r="AE188" s="160"/>
      <c r="AF188" s="160"/>
      <c r="AG188" s="160"/>
      <c r="AH188" s="160"/>
      <c r="AI188" s="160"/>
      <c r="AJ188" s="160"/>
      <c r="AK188" s="102"/>
      <c r="AL188" s="81"/>
      <c r="AM188" s="82"/>
    </row>
    <row r="189" spans="1:39" ht="17" customHeight="1">
      <c r="A189" s="172" t="s">
        <v>50</v>
      </c>
      <c r="B189" s="173"/>
      <c r="C189" s="186"/>
      <c r="D189" s="186"/>
      <c r="E189" s="186"/>
      <c r="F189" s="186"/>
      <c r="G189" s="186"/>
      <c r="H189" s="186"/>
      <c r="I189" s="186"/>
      <c r="J189" s="186"/>
      <c r="K189" s="186"/>
      <c r="M189" s="186"/>
    </row>
    <row r="190" spans="1:39" ht="14.6" customHeight="1">
      <c r="A190" s="187" t="s">
        <v>51</v>
      </c>
      <c r="B190" s="277" t="s">
        <v>123</v>
      </c>
      <c r="C190" s="277"/>
      <c r="D190" s="277"/>
      <c r="E190" s="277"/>
      <c r="F190" s="277"/>
      <c r="G190" s="277"/>
      <c r="H190" s="277"/>
      <c r="I190" s="277"/>
      <c r="J190" s="277"/>
      <c r="K190" s="277"/>
      <c r="L190" s="277"/>
      <c r="M190" s="277"/>
      <c r="AL190" s="174"/>
      <c r="AM190" s="175"/>
    </row>
    <row r="191" spans="1:39" ht="14.6" customHeight="1">
      <c r="A191" s="187" t="s">
        <v>52</v>
      </c>
      <c r="B191" s="277" t="s">
        <v>124</v>
      </c>
      <c r="C191" s="277"/>
      <c r="D191" s="277"/>
      <c r="E191" s="277"/>
      <c r="F191" s="277"/>
      <c r="G191" s="277"/>
      <c r="H191" s="277"/>
      <c r="I191" s="277"/>
      <c r="J191" s="277"/>
      <c r="K191" s="277"/>
      <c r="L191" s="277"/>
      <c r="M191" s="277"/>
    </row>
    <row r="192" spans="1:39" ht="63.55" customHeight="1">
      <c r="A192" s="187" t="s">
        <v>53</v>
      </c>
      <c r="B192" s="277" t="s">
        <v>150</v>
      </c>
      <c r="C192" s="277"/>
      <c r="D192" s="277"/>
      <c r="E192" s="277"/>
      <c r="F192" s="277"/>
      <c r="G192" s="277"/>
      <c r="H192" s="277"/>
      <c r="I192" s="277"/>
      <c r="J192" s="277"/>
      <c r="K192" s="277"/>
      <c r="L192" s="277"/>
      <c r="M192" s="277"/>
    </row>
    <row r="193" spans="1:15" ht="31.6" customHeight="1">
      <c r="A193" s="187" t="s">
        <v>54</v>
      </c>
      <c r="B193" s="277" t="s">
        <v>125</v>
      </c>
      <c r="C193" s="277"/>
      <c r="D193" s="277"/>
      <c r="E193" s="277"/>
      <c r="F193" s="277"/>
      <c r="G193" s="277"/>
      <c r="H193" s="277"/>
      <c r="I193" s="277"/>
      <c r="J193" s="277"/>
      <c r="K193" s="277"/>
      <c r="L193" s="277"/>
      <c r="M193" s="277"/>
    </row>
    <row r="194" spans="1:15" ht="40.950000000000003" customHeight="1">
      <c r="A194" s="187" t="s">
        <v>55</v>
      </c>
      <c r="B194" s="278" t="s">
        <v>149</v>
      </c>
      <c r="C194" s="278"/>
      <c r="D194" s="278"/>
      <c r="E194" s="278"/>
      <c r="F194" s="278"/>
      <c r="G194" s="278"/>
      <c r="H194" s="278"/>
      <c r="I194" s="278"/>
      <c r="J194" s="278"/>
      <c r="K194" s="278"/>
      <c r="L194" s="278"/>
      <c r="M194" s="278"/>
    </row>
    <row r="195" spans="1:15">
      <c r="O195" s="162"/>
    </row>
  </sheetData>
  <sheetProtection formatCells="0" formatColumns="0" formatRows="0" insertColumns="0" insertRows="0" deleteColumns="0" deleteRows="0" selectLockedCells="1" sort="0" autoFilter="0" pivotTables="0"/>
  <mergeCells count="267">
    <mergeCell ref="A5:L5"/>
    <mergeCell ref="A6:A7"/>
    <mergeCell ref="B6:C7"/>
    <mergeCell ref="D6:D7"/>
    <mergeCell ref="E6:F6"/>
    <mergeCell ref="G6:G7"/>
    <mergeCell ref="H6:K7"/>
    <mergeCell ref="L6:M7"/>
    <mergeCell ref="A1:M1"/>
    <mergeCell ref="A2:M2"/>
    <mergeCell ref="H3:I3"/>
    <mergeCell ref="J3:L3"/>
    <mergeCell ref="A4:B4"/>
    <mergeCell ref="C4:F4"/>
    <mergeCell ref="H4:I4"/>
    <mergeCell ref="J4:L4"/>
    <mergeCell ref="AJ6:AJ7"/>
    <mergeCell ref="E7:F7"/>
    <mergeCell ref="P7:R7"/>
    <mergeCell ref="A8:A13"/>
    <mergeCell ref="B8:C13"/>
    <mergeCell ref="D8:D13"/>
    <mergeCell ref="E8:F10"/>
    <mergeCell ref="G8:G13"/>
    <mergeCell ref="L8:M13"/>
    <mergeCell ref="P8:P19"/>
    <mergeCell ref="AD6:AD7"/>
    <mergeCell ref="AE6:AE7"/>
    <mergeCell ref="AF6:AF7"/>
    <mergeCell ref="AG6:AG7"/>
    <mergeCell ref="AH6:AH7"/>
    <mergeCell ref="AI6:AI7"/>
    <mergeCell ref="X6:X7"/>
    <mergeCell ref="Y6:Y7"/>
    <mergeCell ref="Z6:Z7"/>
    <mergeCell ref="AA6:AA7"/>
    <mergeCell ref="AB6:AB7"/>
    <mergeCell ref="AC6:AC7"/>
    <mergeCell ref="Q8:R8"/>
    <mergeCell ref="U8:U19"/>
    <mergeCell ref="Q9:R9"/>
    <mergeCell ref="Q10:R10"/>
    <mergeCell ref="E11:F13"/>
    <mergeCell ref="Q11:R11"/>
    <mergeCell ref="Q12:Q13"/>
    <mergeCell ref="Q14:R14"/>
    <mergeCell ref="Q15:R15"/>
    <mergeCell ref="Q16:R16"/>
    <mergeCell ref="Q17:R17"/>
    <mergeCell ref="Q18:R18"/>
    <mergeCell ref="Q19:R19"/>
    <mergeCell ref="A20:A25"/>
    <mergeCell ref="B20:C25"/>
    <mergeCell ref="D20:D25"/>
    <mergeCell ref="E20:F22"/>
    <mergeCell ref="G20:G25"/>
    <mergeCell ref="L20:M25"/>
    <mergeCell ref="P20:R20"/>
    <mergeCell ref="A14:A19"/>
    <mergeCell ref="B14:C19"/>
    <mergeCell ref="D14:D19"/>
    <mergeCell ref="E14:F16"/>
    <mergeCell ref="G14:G19"/>
    <mergeCell ref="L14:M19"/>
    <mergeCell ref="E17:F19"/>
    <mergeCell ref="E29:F31"/>
    <mergeCell ref="A32:A37"/>
    <mergeCell ref="B32:C37"/>
    <mergeCell ref="D32:D37"/>
    <mergeCell ref="E32:F34"/>
    <mergeCell ref="G32:G37"/>
    <mergeCell ref="T20:U20"/>
    <mergeCell ref="P21:S21"/>
    <mergeCell ref="T21:U21"/>
    <mergeCell ref="E23:F25"/>
    <mergeCell ref="A26:A31"/>
    <mergeCell ref="B26:C31"/>
    <mergeCell ref="D26:D31"/>
    <mergeCell ref="E26:F28"/>
    <mergeCell ref="G26:G31"/>
    <mergeCell ref="L26:M31"/>
    <mergeCell ref="L32:M37"/>
    <mergeCell ref="E35:F37"/>
    <mergeCell ref="A38:A43"/>
    <mergeCell ref="B38:C43"/>
    <mergeCell ref="D38:D43"/>
    <mergeCell ref="E38:F40"/>
    <mergeCell ref="G38:G43"/>
    <mergeCell ref="L38:M43"/>
    <mergeCell ref="E41:F43"/>
    <mergeCell ref="A50:A55"/>
    <mergeCell ref="B50:C55"/>
    <mergeCell ref="D50:D55"/>
    <mergeCell ref="E50:F52"/>
    <mergeCell ref="G50:G55"/>
    <mergeCell ref="L50:M55"/>
    <mergeCell ref="E53:F55"/>
    <mergeCell ref="A44:A49"/>
    <mergeCell ref="B44:C49"/>
    <mergeCell ref="D44:D49"/>
    <mergeCell ref="E44:F46"/>
    <mergeCell ref="G44:G49"/>
    <mergeCell ref="L44:M49"/>
    <mergeCell ref="E47:F49"/>
    <mergeCell ref="A62:A67"/>
    <mergeCell ref="B62:C67"/>
    <mergeCell ref="D62:D67"/>
    <mergeCell ref="E62:F64"/>
    <mergeCell ref="G62:G67"/>
    <mergeCell ref="L62:M67"/>
    <mergeCell ref="E65:F67"/>
    <mergeCell ref="A56:A61"/>
    <mergeCell ref="B56:C61"/>
    <mergeCell ref="D56:D61"/>
    <mergeCell ref="E56:F58"/>
    <mergeCell ref="G56:G61"/>
    <mergeCell ref="L56:M61"/>
    <mergeCell ref="E59:F61"/>
    <mergeCell ref="A74:A79"/>
    <mergeCell ref="B74:C79"/>
    <mergeCell ref="D74:D79"/>
    <mergeCell ref="E74:F76"/>
    <mergeCell ref="G74:G79"/>
    <mergeCell ref="L74:M79"/>
    <mergeCell ref="E77:F79"/>
    <mergeCell ref="A68:A73"/>
    <mergeCell ref="B68:C73"/>
    <mergeCell ref="D68:D73"/>
    <mergeCell ref="E68:F70"/>
    <mergeCell ref="G68:G73"/>
    <mergeCell ref="L68:M73"/>
    <mergeCell ref="E71:F73"/>
    <mergeCell ref="A86:A91"/>
    <mergeCell ref="B86:C91"/>
    <mergeCell ref="D86:D91"/>
    <mergeCell ref="E86:F88"/>
    <mergeCell ref="G86:G91"/>
    <mergeCell ref="L86:M91"/>
    <mergeCell ref="E89:F91"/>
    <mergeCell ref="A80:A85"/>
    <mergeCell ref="B80:C85"/>
    <mergeCell ref="D80:D85"/>
    <mergeCell ref="E80:F82"/>
    <mergeCell ref="G80:G85"/>
    <mergeCell ref="L80:M85"/>
    <mergeCell ref="E83:F85"/>
    <mergeCell ref="A98:A103"/>
    <mergeCell ref="B98:C103"/>
    <mergeCell ref="D98:D103"/>
    <mergeCell ref="E98:F100"/>
    <mergeCell ref="G98:G103"/>
    <mergeCell ref="L98:M103"/>
    <mergeCell ref="E101:F103"/>
    <mergeCell ref="A92:A97"/>
    <mergeCell ref="B92:C97"/>
    <mergeCell ref="D92:D97"/>
    <mergeCell ref="E92:F94"/>
    <mergeCell ref="G92:G97"/>
    <mergeCell ref="L92:M97"/>
    <mergeCell ref="E95:F97"/>
    <mergeCell ref="A110:A115"/>
    <mergeCell ref="B110:C115"/>
    <mergeCell ref="D110:D115"/>
    <mergeCell ref="E110:F112"/>
    <mergeCell ref="G110:G115"/>
    <mergeCell ref="L110:M115"/>
    <mergeCell ref="E113:F115"/>
    <mergeCell ref="A104:A109"/>
    <mergeCell ref="B104:C109"/>
    <mergeCell ref="D104:D109"/>
    <mergeCell ref="E104:F106"/>
    <mergeCell ref="G104:G109"/>
    <mergeCell ref="L104:M109"/>
    <mergeCell ref="E107:F109"/>
    <mergeCell ref="A122:A127"/>
    <mergeCell ref="B122:C127"/>
    <mergeCell ref="D122:D127"/>
    <mergeCell ref="E122:F124"/>
    <mergeCell ref="G122:G127"/>
    <mergeCell ref="L122:M127"/>
    <mergeCell ref="E125:F127"/>
    <mergeCell ref="A116:A121"/>
    <mergeCell ref="B116:C121"/>
    <mergeCell ref="D116:D121"/>
    <mergeCell ref="E116:F118"/>
    <mergeCell ref="G116:G121"/>
    <mergeCell ref="L116:M121"/>
    <mergeCell ref="E119:F121"/>
    <mergeCell ref="A134:A139"/>
    <mergeCell ref="B134:C139"/>
    <mergeCell ref="D134:D139"/>
    <mergeCell ref="E134:F136"/>
    <mergeCell ref="G134:G139"/>
    <mergeCell ref="L134:M139"/>
    <mergeCell ref="E137:F139"/>
    <mergeCell ref="A128:A133"/>
    <mergeCell ref="B128:C133"/>
    <mergeCell ref="D128:D133"/>
    <mergeCell ref="E128:F130"/>
    <mergeCell ref="G128:G133"/>
    <mergeCell ref="L128:M133"/>
    <mergeCell ref="E131:F133"/>
    <mergeCell ref="A146:A151"/>
    <mergeCell ref="B146:C151"/>
    <mergeCell ref="D146:D151"/>
    <mergeCell ref="E146:F148"/>
    <mergeCell ref="G146:G151"/>
    <mergeCell ref="L146:M151"/>
    <mergeCell ref="E149:F151"/>
    <mergeCell ref="A140:A145"/>
    <mergeCell ref="B140:C145"/>
    <mergeCell ref="D140:D145"/>
    <mergeCell ref="E140:F142"/>
    <mergeCell ref="G140:G145"/>
    <mergeCell ref="L140:M145"/>
    <mergeCell ref="E143:F145"/>
    <mergeCell ref="A158:A163"/>
    <mergeCell ref="B158:C163"/>
    <mergeCell ref="D158:D163"/>
    <mergeCell ref="E158:F160"/>
    <mergeCell ref="G158:G163"/>
    <mergeCell ref="L158:M163"/>
    <mergeCell ref="E161:F163"/>
    <mergeCell ref="A152:A157"/>
    <mergeCell ref="B152:C157"/>
    <mergeCell ref="D152:D157"/>
    <mergeCell ref="E152:F154"/>
    <mergeCell ref="G152:G157"/>
    <mergeCell ref="L152:M157"/>
    <mergeCell ref="E155:F157"/>
    <mergeCell ref="A170:A175"/>
    <mergeCell ref="B170:C175"/>
    <mergeCell ref="D170:D175"/>
    <mergeCell ref="E170:F172"/>
    <mergeCell ref="G170:G175"/>
    <mergeCell ref="L170:M175"/>
    <mergeCell ref="E173:F175"/>
    <mergeCell ref="A164:A169"/>
    <mergeCell ref="B164:C169"/>
    <mergeCell ref="D164:D169"/>
    <mergeCell ref="E164:F166"/>
    <mergeCell ref="G164:G169"/>
    <mergeCell ref="L164:M169"/>
    <mergeCell ref="E167:F169"/>
    <mergeCell ref="A182:A187"/>
    <mergeCell ref="B182:C187"/>
    <mergeCell ref="D182:D187"/>
    <mergeCell ref="E182:F184"/>
    <mergeCell ref="G182:G187"/>
    <mergeCell ref="L182:M187"/>
    <mergeCell ref="E185:F187"/>
    <mergeCell ref="A176:A181"/>
    <mergeCell ref="B176:C181"/>
    <mergeCell ref="D176:D181"/>
    <mergeCell ref="E176:F178"/>
    <mergeCell ref="G176:G181"/>
    <mergeCell ref="L176:M181"/>
    <mergeCell ref="E179:F181"/>
    <mergeCell ref="B192:M192"/>
    <mergeCell ref="B193:M193"/>
    <mergeCell ref="B194:M194"/>
    <mergeCell ref="A188:D188"/>
    <mergeCell ref="E188:G188"/>
    <mergeCell ref="I188:J188"/>
    <mergeCell ref="K188:L188"/>
    <mergeCell ref="B190:M190"/>
    <mergeCell ref="B191:M191"/>
  </mergeCells>
  <phoneticPr fontId="2" type="noConversion"/>
  <conditionalFormatting sqref="B8:G169 B176:G187">
    <cfRule type="expression" dxfId="40" priority="2">
      <formula>""</formula>
    </cfRule>
  </conditionalFormatting>
  <conditionalFormatting sqref="V6">
    <cfRule type="containsText" dxfId="39" priority="3" operator="containsText" text="有誤">
      <formula>NOT(ISERROR(SEARCH("有誤",V6)))</formula>
    </cfRule>
  </conditionalFormatting>
  <conditionalFormatting sqref="Y8:AJ37 AL8:AM37">
    <cfRule type="containsText" dxfId="38" priority="5" operator="containsText" text="TRUE">
      <formula>NOT(ISERROR(SEARCH("TRUE",Y8)))</formula>
    </cfRule>
  </conditionalFormatting>
  <conditionalFormatting sqref="AM7">
    <cfRule type="containsText" dxfId="37" priority="4" operator="containsText" text="TRUE">
      <formula>NOT(ISERROR(SEARCH("TRUE",AM7)))</formula>
    </cfRule>
  </conditionalFormatting>
  <conditionalFormatting sqref="AM8:AM47">
    <cfRule type="notContainsBlanks" dxfId="36" priority="6">
      <formula>LEN(TRIM(AM8))&gt;0</formula>
    </cfRule>
  </conditionalFormatting>
  <conditionalFormatting sqref="B170:G175">
    <cfRule type="expression" dxfId="35" priority="1">
      <formula>""</formula>
    </cfRule>
  </conditionalFormatting>
  <dataValidations count="4">
    <dataValidation type="list" allowBlank="1" showInputMessage="1" showErrorMessage="1" sqref="D8:D187" xr:uid="{02D27195-CDB6-4B9F-AE23-CAAA3CD03FA4}">
      <formula1>"一,二,三"</formula1>
    </dataValidation>
    <dataValidation type="list" allowBlank="1" showInputMessage="1" showErrorMessage="1" sqref="J8:J187 H8:H187" xr:uid="{62239B39-C58C-4F86-8DB3-6B329CBD3C8C}">
      <formula1>"□,■"</formula1>
    </dataValidation>
    <dataValidation type="list" allowBlank="1" showInputMessage="1" showErrorMessage="1" sqref="E11 E179 E185 E155 E161 E167 E107 E35 E41 E47 E53 E59 E65 E89 E71 E77 E83 E113 E119 E125 E131 E137 E143 E149 E17 E23 E29 E95 E101 E173" xr:uid="{1C5BECA4-12F2-42A7-9FBD-3942E183A08A}">
      <formula1>"智能障礙,學習障礙,情緒行為障礙,自閉症,視覺障礙,聽覺障礙,語言障礙,多重障礙,肢體障礙,腦性麻痺,身體病弱,其他障礙"</formula1>
    </dataValidation>
    <dataValidation type="list" allowBlank="1" showInputMessage="1" showErrorMessage="1" sqref="E8 E176 E182 E152 E158 E164 E104 E32 E38 E44 E50 E56 E62 E86 E68 E74 E80 E110 E116 E122 E128 E134 E140 E146 E14 E20 E26 E92 E98 E170" xr:uid="{971B390D-BF44-471D-B4D1-EDDBA214ECF6}">
      <formula1>"新鑑定,重新鑑定,更改障礙類別,跨教育階段鑑定"</formula1>
    </dataValidation>
  </dataValidations>
  <printOptions horizontalCentered="1"/>
  <pageMargins left="0.23622047244094491" right="0.23622047244094491" top="0.39370078740157483" bottom="0.59055118110236227" header="0.31496062992125984" footer="0.31496062992125984"/>
  <pageSetup paperSize="9" fitToWidth="0" fitToHeight="0" orientation="portrait" horizontalDpi="1200" verticalDpi="1200" r:id="rId1"/>
  <rowBreaks count="2" manualBreakCount="2">
    <brk id="67" max="12" man="1"/>
    <brk id="13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4E6A-2E96-4A76-AD65-D8FE0B0DEDCD}">
  <sheetPr>
    <tabColor theme="7" tint="0.59999389629810485"/>
  </sheetPr>
  <dimension ref="A1:AM195"/>
  <sheetViews>
    <sheetView showGridLines="0" zoomScaleNormal="100" zoomScaleSheetLayoutView="115" workbookViewId="0">
      <selection activeCell="B8" sqref="B8:C13"/>
    </sheetView>
  </sheetViews>
  <sheetFormatPr defaultColWidth="8.77734375" defaultRowHeight="17"/>
  <cols>
    <col min="1" max="1" width="4.77734375" style="80" customWidth="1"/>
    <col min="2" max="2" width="6.5546875" style="80" customWidth="1"/>
    <col min="3" max="3" width="6.44140625" style="80" customWidth="1"/>
    <col min="4" max="4" width="5.5546875" style="80" customWidth="1"/>
    <col min="5" max="5" width="4.33203125" style="80" customWidth="1"/>
    <col min="6" max="6" width="10.77734375" style="80" customWidth="1"/>
    <col min="7" max="7" width="5.88671875" style="80" customWidth="1"/>
    <col min="8" max="8" width="2.109375" style="80" customWidth="1"/>
    <col min="9" max="9" width="18.109375" style="80" customWidth="1"/>
    <col min="10" max="10" width="2.109375" style="80" customWidth="1"/>
    <col min="11" max="11" width="13" style="80" customWidth="1"/>
    <col min="12" max="12" width="6.21875" style="81" customWidth="1"/>
    <col min="13" max="13" width="3.21875" style="80" customWidth="1"/>
    <col min="14" max="14" width="9.109375" style="80" customWidth="1"/>
    <col min="15" max="15" width="2.5546875" style="102" customWidth="1"/>
    <col min="16" max="16" width="3.44140625" style="102" customWidth="1"/>
    <col min="17" max="17" width="15.44140625" style="102" customWidth="1"/>
    <col min="18" max="18" width="15.33203125" style="102" customWidth="1"/>
    <col min="19" max="19" width="7.5546875" style="102" customWidth="1"/>
    <col min="20" max="20" width="9.109375" style="103" customWidth="1"/>
    <col min="21" max="21" width="9.109375" style="102" customWidth="1"/>
    <col min="22" max="22" width="9.109375" style="104" customWidth="1"/>
    <col min="23" max="23" width="8.77734375" style="104"/>
    <col min="24" max="24" width="8.77734375" style="105"/>
    <col min="25" max="26" width="7.33203125" style="104" customWidth="1"/>
    <col min="27" max="27" width="8.88671875" style="104" customWidth="1"/>
    <col min="28" max="29" width="7.44140625" style="104" customWidth="1"/>
    <col min="30" max="30" width="6.109375" style="104" customWidth="1"/>
    <col min="31" max="31" width="10.33203125" style="104" customWidth="1"/>
    <col min="32" max="32" width="5.88671875" style="104" customWidth="1"/>
    <col min="33" max="35" width="7.5546875" style="104" customWidth="1"/>
    <col min="36" max="36" width="7.21875" style="104" customWidth="1"/>
    <col min="37" max="37" width="7.21875" style="102" customWidth="1"/>
    <col min="38" max="38" width="3.77734375" style="81" hidden="1" customWidth="1"/>
    <col min="39" max="39" width="8.44140625" style="82" hidden="1" customWidth="1"/>
    <col min="40" max="16384" width="8.77734375" style="80"/>
  </cols>
  <sheetData>
    <row r="1" spans="1:39" ht="19.7">
      <c r="A1" s="241" t="s">
        <v>115</v>
      </c>
      <c r="B1" s="241"/>
      <c r="C1" s="241"/>
      <c r="D1" s="241"/>
      <c r="E1" s="241"/>
      <c r="F1" s="241"/>
      <c r="G1" s="241"/>
      <c r="H1" s="241"/>
      <c r="I1" s="241"/>
      <c r="J1" s="241"/>
      <c r="K1" s="241"/>
      <c r="L1" s="241"/>
      <c r="M1" s="241"/>
    </row>
    <row r="2" spans="1:39" ht="22.45" customHeight="1">
      <c r="A2" s="241" t="s">
        <v>116</v>
      </c>
      <c r="B2" s="241"/>
      <c r="C2" s="241"/>
      <c r="D2" s="241"/>
      <c r="E2" s="241"/>
      <c r="F2" s="241"/>
      <c r="G2" s="241"/>
      <c r="H2" s="241"/>
      <c r="I2" s="241"/>
      <c r="J2" s="241"/>
      <c r="K2" s="241"/>
      <c r="L2" s="241"/>
      <c r="M2" s="241"/>
    </row>
    <row r="3" spans="1:39" ht="21.1" customHeight="1">
      <c r="A3" s="163"/>
      <c r="B3" s="198"/>
      <c r="C3" s="163" t="s">
        <v>64</v>
      </c>
      <c r="D3" s="193" t="s">
        <v>65</v>
      </c>
      <c r="E3" s="198"/>
      <c r="F3" s="165" t="s">
        <v>66</v>
      </c>
      <c r="G3" s="163"/>
      <c r="H3" s="242" t="s">
        <v>138</v>
      </c>
      <c r="I3" s="242"/>
      <c r="J3" s="243"/>
      <c r="K3" s="243"/>
      <c r="L3" s="243"/>
      <c r="U3" s="154"/>
    </row>
    <row r="4" spans="1:39" ht="21.1" customHeight="1">
      <c r="A4" s="244" t="s">
        <v>68</v>
      </c>
      <c r="B4" s="244"/>
      <c r="C4" s="243"/>
      <c r="D4" s="243"/>
      <c r="E4" s="243"/>
      <c r="F4" s="243"/>
      <c r="G4" s="163"/>
      <c r="H4" s="242" t="s">
        <v>67</v>
      </c>
      <c r="I4" s="242"/>
      <c r="J4" s="243"/>
      <c r="K4" s="243"/>
      <c r="L4" s="243"/>
    </row>
    <row r="5" spans="1:39" ht="5.8" customHeight="1">
      <c r="A5" s="228"/>
      <c r="B5" s="228"/>
      <c r="C5" s="228"/>
      <c r="D5" s="228"/>
      <c r="E5" s="228"/>
      <c r="F5" s="228"/>
      <c r="G5" s="228"/>
      <c r="H5" s="228"/>
      <c r="I5" s="228"/>
      <c r="J5" s="228"/>
      <c r="K5" s="228"/>
      <c r="L5" s="229"/>
    </row>
    <row r="6" spans="1:39" ht="17.7" customHeight="1" thickBot="1">
      <c r="A6" s="230" t="s">
        <v>42</v>
      </c>
      <c r="B6" s="232" t="s">
        <v>43</v>
      </c>
      <c r="C6" s="233"/>
      <c r="D6" s="230" t="s">
        <v>44</v>
      </c>
      <c r="E6" s="236" t="s">
        <v>45</v>
      </c>
      <c r="F6" s="237"/>
      <c r="G6" s="230" t="s">
        <v>46</v>
      </c>
      <c r="H6" s="232" t="s">
        <v>47</v>
      </c>
      <c r="I6" s="238"/>
      <c r="J6" s="238"/>
      <c r="K6" s="233"/>
      <c r="L6" s="240" t="s">
        <v>48</v>
      </c>
      <c r="M6" s="240"/>
      <c r="P6" s="155"/>
      <c r="Q6" s="155"/>
      <c r="R6" s="155"/>
      <c r="S6" s="155"/>
      <c r="T6" s="156"/>
      <c r="U6" s="155"/>
      <c r="V6" s="157" t="str">
        <f ca="1">IF(SUM(S12:S13)&lt;&gt;COUNTIFS(H:H,"■",I:I,$Q$12),"人數有誤","")</f>
        <v/>
      </c>
      <c r="X6" s="249" t="s">
        <v>76</v>
      </c>
      <c r="Y6" s="251" t="s">
        <v>4</v>
      </c>
      <c r="Z6" s="251" t="s">
        <v>5</v>
      </c>
      <c r="AA6" s="251" t="s">
        <v>56</v>
      </c>
      <c r="AB6" s="251" t="s">
        <v>8</v>
      </c>
      <c r="AC6" s="249" t="s">
        <v>41</v>
      </c>
      <c r="AD6" s="251" t="s">
        <v>9</v>
      </c>
      <c r="AE6" s="251" t="s">
        <v>57</v>
      </c>
      <c r="AF6" s="251" t="s">
        <v>11</v>
      </c>
      <c r="AG6" s="251" t="s">
        <v>12</v>
      </c>
      <c r="AH6" s="251" t="s">
        <v>13</v>
      </c>
      <c r="AI6" s="245" t="s">
        <v>146</v>
      </c>
      <c r="AJ6" s="245" t="s">
        <v>63</v>
      </c>
      <c r="AM6" s="166" t="str">
        <f>"共 "&amp;COUNTIFS(H:H,"■",I:I,$Q$12)&amp;" 人"</f>
        <v>共 0 人</v>
      </c>
    </row>
    <row r="7" spans="1:39" ht="17.7" customHeight="1">
      <c r="A7" s="231"/>
      <c r="B7" s="234"/>
      <c r="C7" s="235"/>
      <c r="D7" s="231"/>
      <c r="E7" s="236" t="s">
        <v>49</v>
      </c>
      <c r="F7" s="237"/>
      <c r="G7" s="231"/>
      <c r="H7" s="234"/>
      <c r="I7" s="239"/>
      <c r="J7" s="239"/>
      <c r="K7" s="235"/>
      <c r="L7" s="240"/>
      <c r="M7" s="240"/>
      <c r="P7" s="247" t="s">
        <v>155</v>
      </c>
      <c r="Q7" s="248"/>
      <c r="R7" s="248"/>
      <c r="S7" s="195" t="s">
        <v>18</v>
      </c>
      <c r="T7" s="196" t="s">
        <v>1</v>
      </c>
      <c r="U7" s="197" t="s">
        <v>19</v>
      </c>
      <c r="X7" s="250"/>
      <c r="Y7" s="252"/>
      <c r="Z7" s="252"/>
      <c r="AA7" s="252"/>
      <c r="AB7" s="252"/>
      <c r="AC7" s="250"/>
      <c r="AD7" s="252"/>
      <c r="AE7" s="252"/>
      <c r="AF7" s="252"/>
      <c r="AG7" s="252"/>
      <c r="AH7" s="252"/>
      <c r="AI7" s="246"/>
      <c r="AJ7" s="246"/>
      <c r="AL7" s="83" t="s">
        <v>74</v>
      </c>
      <c r="AM7" s="84" t="s">
        <v>75</v>
      </c>
    </row>
    <row r="8" spans="1:39" ht="11.25" customHeight="1">
      <c r="A8" s="207">
        <v>1</v>
      </c>
      <c r="B8" s="210"/>
      <c r="C8" s="211"/>
      <c r="D8" s="207"/>
      <c r="E8" s="216"/>
      <c r="F8" s="217"/>
      <c r="G8" s="207"/>
      <c r="H8" s="44" t="s">
        <v>71</v>
      </c>
      <c r="I8" s="167" t="s">
        <v>4</v>
      </c>
      <c r="J8" s="44" t="s">
        <v>71</v>
      </c>
      <c r="K8" s="168" t="s">
        <v>5</v>
      </c>
      <c r="L8" s="222"/>
      <c r="M8" s="223"/>
      <c r="P8" s="255" t="s">
        <v>3</v>
      </c>
      <c r="Q8" s="258" t="s">
        <v>4</v>
      </c>
      <c r="R8" s="259"/>
      <c r="S8" s="88" t="str">
        <f>IF(COUNTIFS(H:H,"■",I:I,Q8)=0,"",COUNTIFS(H:H,"■",I:I,Q8))</f>
        <v/>
      </c>
      <c r="T8" s="68" t="str">
        <f>IF(S8="","",S8*評估費用試算工具!I4)</f>
        <v/>
      </c>
      <c r="U8" s="271" t="str">
        <f ca="1">IF(SUM(T8:T19)=0,"",SUM(T8:T19))</f>
        <v/>
      </c>
      <c r="W8" s="10">
        <v>1</v>
      </c>
      <c r="X8" s="89" t="str">
        <f t="shared" ref="X8:X37" ca="1" si="0">IF(OFFSET($B$8,($W8-1)*6,0)="","",OFFSET($B$8,($W8-1)*6,0))</f>
        <v/>
      </c>
      <c r="Y8" s="14" t="str">
        <f t="shared" ref="Y8:Y37" ca="1" si="1">IF(OFFSET($H$8,($W8-1)*6,0)="■","■","")</f>
        <v/>
      </c>
      <c r="Z8" s="14" t="str">
        <f t="shared" ref="Z8:Z37" ca="1" si="2">IF(OFFSET($J$8,($W8-1)*6,0)="■","■","")</f>
        <v/>
      </c>
      <c r="AA8" s="14" t="str">
        <f t="shared" ref="AA8:AA37" ca="1" si="3">IF(OFFSET($H$9,($W8-1)*6,0)="■","■","")</f>
        <v/>
      </c>
      <c r="AB8" s="14" t="str">
        <f t="shared" ref="AB8:AB37" ca="1" si="4">IF(OFFSET($J$9,($W8-1)*6,0)="■","■","")</f>
        <v/>
      </c>
      <c r="AC8" s="14" t="str">
        <f t="shared" ref="AC8:AC37" ca="1" si="5">IF(OFFSET($H$10,($W8-1)*6,0)="■","■","")</f>
        <v/>
      </c>
      <c r="AD8" s="14" t="str">
        <f t="shared" ref="AD8:AD37" ca="1" si="6">IF(OFFSET($J$10,($W8-1)*6,0)="■","■","")</f>
        <v/>
      </c>
      <c r="AE8" s="14" t="str">
        <f t="shared" ref="AE8:AE37" ca="1" si="7">IF(OFFSET($H$11,($W8-1)*6,0)="■","■","")</f>
        <v/>
      </c>
      <c r="AF8" s="14" t="str">
        <f t="shared" ref="AF8:AF37" ca="1" si="8">IF(OFFSET($J$11,($W8-1)*6,0)="■","■","")</f>
        <v/>
      </c>
      <c r="AG8" s="14" t="str">
        <f t="shared" ref="AG8:AG37" ca="1" si="9">IF(OFFSET($H$12,($W8-1)*6,0)="■","■","")</f>
        <v/>
      </c>
      <c r="AH8" s="14" t="str">
        <f t="shared" ref="AH8:AH37" ca="1" si="10">IF(OFFSET($J$12,($W8-1)*6,0)="■","■","")</f>
        <v/>
      </c>
      <c r="AI8" s="14" t="str">
        <f t="shared" ref="AI8:AI37" ca="1" si="11">IF(OFFSET($H$13,($W8-1)*6,0)="■","■","")</f>
        <v/>
      </c>
      <c r="AJ8" s="14" t="str">
        <f t="shared" ref="AJ8:AJ37" ca="1" si="12">IF(OFFSET($J$13,($W8-1)*6,0)="■","■","")</f>
        <v/>
      </c>
      <c r="AL8" s="169">
        <v>1</v>
      </c>
      <c r="AM8" s="84" t="str">
        <f ca="1">IF((INDIRECT("H"&amp;ROW($H$10)+(6*(AL8-1)))="■")*(INDIRECT("E"&amp;ROW($E$8)+(6*(AL8-1)))=""),"未填",IF((INDIRECT("H"&amp;ROW($H$10)+(6*(AL8-1)))="■")*(INDIRECT("E"&amp;ROW($E$8)+(6*(AL8-1)))=$R$12),"跨",IF((INDIRECT("H"&amp;ROW($H$10)+(6*(AL8-1)))="■")*(INDIRECT("E"&amp;ROW($E$8)+(6*(AL8-1)))&lt;&gt;$R$12),"非跨","")))</f>
        <v/>
      </c>
    </row>
    <row r="9" spans="1:39" ht="11.25" customHeight="1">
      <c r="A9" s="208"/>
      <c r="B9" s="212"/>
      <c r="C9" s="213"/>
      <c r="D9" s="208"/>
      <c r="E9" s="218"/>
      <c r="F9" s="219"/>
      <c r="G9" s="208"/>
      <c r="H9" s="46" t="s">
        <v>71</v>
      </c>
      <c r="I9" s="85" t="s">
        <v>56</v>
      </c>
      <c r="J9" s="46" t="s">
        <v>71</v>
      </c>
      <c r="K9" s="170" t="s">
        <v>60</v>
      </c>
      <c r="L9" s="224"/>
      <c r="M9" s="225"/>
      <c r="P9" s="256"/>
      <c r="Q9" s="258" t="s">
        <v>5</v>
      </c>
      <c r="R9" s="259"/>
      <c r="S9" s="88" t="str">
        <f>IF(COUNTIFS(J:J,"■",K:K,Q9)=0,"",COUNTIFS(J:J,"■",K:K,Q9))</f>
        <v/>
      </c>
      <c r="T9" s="68" t="str">
        <f>IF(S9="","",S9*評估費用試算工具!I5)</f>
        <v/>
      </c>
      <c r="U9" s="272"/>
      <c r="W9" s="10">
        <v>2</v>
      </c>
      <c r="X9" s="89" t="str">
        <f t="shared" ca="1" si="0"/>
        <v/>
      </c>
      <c r="Y9" s="14" t="str">
        <f t="shared" ca="1" si="1"/>
        <v/>
      </c>
      <c r="Z9" s="14" t="str">
        <f t="shared" ca="1" si="2"/>
        <v/>
      </c>
      <c r="AA9" s="14" t="str">
        <f t="shared" ca="1" si="3"/>
        <v/>
      </c>
      <c r="AB9" s="14" t="str">
        <f t="shared" ca="1" si="4"/>
        <v/>
      </c>
      <c r="AC9" s="14" t="str">
        <f t="shared" ca="1" si="5"/>
        <v/>
      </c>
      <c r="AD9" s="14" t="str">
        <f t="shared" ca="1" si="6"/>
        <v/>
      </c>
      <c r="AE9" s="14" t="str">
        <f t="shared" ca="1" si="7"/>
        <v/>
      </c>
      <c r="AF9" s="14" t="str">
        <f t="shared" ca="1" si="8"/>
        <v/>
      </c>
      <c r="AG9" s="14" t="str">
        <f t="shared" ca="1" si="9"/>
        <v/>
      </c>
      <c r="AH9" s="14" t="str">
        <f t="shared" ca="1" si="10"/>
        <v/>
      </c>
      <c r="AI9" s="14" t="str">
        <f t="shared" ca="1" si="11"/>
        <v/>
      </c>
      <c r="AJ9" s="14" t="str">
        <f t="shared" ca="1" si="12"/>
        <v/>
      </c>
      <c r="AL9" s="171">
        <v>2</v>
      </c>
      <c r="AM9" s="84" t="str">
        <f t="shared" ref="AM9:AM47" ca="1" si="13">IF((INDIRECT("H"&amp;ROW($H$10)+(6*(AL9-1)))="■")*(INDIRECT("E"&amp;ROW($E$8)+(6*(AL9-1)))=""),"未填",IF((INDIRECT("H"&amp;ROW($H$10)+(6*(AL9-1)))="■")*(INDIRECT("E"&amp;ROW($E$8)+(6*(AL9-1)))=$R$12),"跨",IF((INDIRECT("H"&amp;ROW($H$10)+(6*(AL9-1)))="■")*(INDIRECT("E"&amp;ROW($E$8)+(6*(AL9-1)))&lt;&gt;$R$12),"非跨","")))</f>
        <v/>
      </c>
    </row>
    <row r="10" spans="1:39" ht="11.25" customHeight="1">
      <c r="A10" s="208"/>
      <c r="B10" s="212"/>
      <c r="C10" s="213"/>
      <c r="D10" s="208"/>
      <c r="E10" s="220"/>
      <c r="F10" s="221"/>
      <c r="G10" s="208"/>
      <c r="H10" s="46" t="s">
        <v>71</v>
      </c>
      <c r="I10" s="85" t="s">
        <v>41</v>
      </c>
      <c r="J10" s="46" t="s">
        <v>71</v>
      </c>
      <c r="K10" s="170" t="s">
        <v>59</v>
      </c>
      <c r="L10" s="224"/>
      <c r="M10" s="225"/>
      <c r="P10" s="256"/>
      <c r="Q10" s="258" t="s">
        <v>56</v>
      </c>
      <c r="R10" s="259"/>
      <c r="S10" s="88" t="str">
        <f>IF(COUNTIFS(H:H,"■",I:I,Q10)=0,"",COUNTIFS(H:H,"■",I:I,Q10))</f>
        <v/>
      </c>
      <c r="T10" s="68" t="str">
        <f>IF(S10="","",ROUNDUP(S10/20,0)*評估費用試算工具!I6)</f>
        <v/>
      </c>
      <c r="U10" s="272"/>
      <c r="W10" s="10">
        <v>3</v>
      </c>
      <c r="X10" s="89"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171">
        <v>3</v>
      </c>
      <c r="AM10" s="84" t="str">
        <f t="shared" ca="1" si="13"/>
        <v/>
      </c>
    </row>
    <row r="11" spans="1:39" ht="11.25" customHeight="1">
      <c r="A11" s="208"/>
      <c r="B11" s="212"/>
      <c r="C11" s="213"/>
      <c r="D11" s="208"/>
      <c r="E11" s="216"/>
      <c r="F11" s="217"/>
      <c r="G11" s="208"/>
      <c r="H11" s="46" t="s">
        <v>71</v>
      </c>
      <c r="I11" s="85" t="s">
        <v>57</v>
      </c>
      <c r="J11" s="46" t="s">
        <v>71</v>
      </c>
      <c r="K11" s="170" t="s">
        <v>61</v>
      </c>
      <c r="L11" s="224"/>
      <c r="M11" s="225"/>
      <c r="P11" s="256"/>
      <c r="Q11" s="258" t="s">
        <v>8</v>
      </c>
      <c r="R11" s="259"/>
      <c r="S11" s="88" t="str">
        <f>IF(COUNTIFS(J:J,"■",K:K,Q11)=0,"",COUNTIFS(J:J,"■",K:K,Q11))</f>
        <v/>
      </c>
      <c r="T11" s="68" t="str">
        <f>IF(S11="","",ROUNDUP(S11/20,0)*評估費用試算工具!I7)</f>
        <v/>
      </c>
      <c r="U11" s="272"/>
      <c r="W11" s="10">
        <v>4</v>
      </c>
      <c r="X11" s="89"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171">
        <v>4</v>
      </c>
      <c r="AM11" s="84" t="str">
        <f t="shared" ca="1" si="13"/>
        <v/>
      </c>
    </row>
    <row r="12" spans="1:39" ht="11.25" customHeight="1">
      <c r="A12" s="208"/>
      <c r="B12" s="212"/>
      <c r="C12" s="213"/>
      <c r="D12" s="208"/>
      <c r="E12" s="218"/>
      <c r="F12" s="219"/>
      <c r="G12" s="208"/>
      <c r="H12" s="46" t="s">
        <v>71</v>
      </c>
      <c r="I12" s="85" t="s">
        <v>58</v>
      </c>
      <c r="J12" s="46" t="s">
        <v>71</v>
      </c>
      <c r="K12" s="170" t="s">
        <v>62</v>
      </c>
      <c r="L12" s="224"/>
      <c r="M12" s="225"/>
      <c r="P12" s="256"/>
      <c r="Q12" s="260" t="s">
        <v>41</v>
      </c>
      <c r="R12" s="194" t="s">
        <v>6</v>
      </c>
      <c r="S12" s="88" t="str">
        <f ca="1">IF(COUNTIF(AM:AM,"跨")=0,"",COUNTIF(AM:AM,"跨"))</f>
        <v/>
      </c>
      <c r="T12" s="68" t="str">
        <f ca="1">IF(S12="","",ROUNDUP(S12/5,0)*評估費用試算工具!I8)</f>
        <v/>
      </c>
      <c r="U12" s="272"/>
      <c r="W12" s="10">
        <v>5</v>
      </c>
      <c r="X12" s="89"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171">
        <v>5</v>
      </c>
      <c r="AM12" s="84" t="str">
        <f t="shared" ca="1" si="13"/>
        <v/>
      </c>
    </row>
    <row r="13" spans="1:39" ht="10.7" customHeight="1">
      <c r="A13" s="209"/>
      <c r="B13" s="214"/>
      <c r="C13" s="215"/>
      <c r="D13" s="209"/>
      <c r="E13" s="220"/>
      <c r="F13" s="221"/>
      <c r="G13" s="209"/>
      <c r="H13" s="25" t="s">
        <v>71</v>
      </c>
      <c r="I13" s="86" t="s">
        <v>146</v>
      </c>
      <c r="J13" s="25" t="s">
        <v>71</v>
      </c>
      <c r="K13" s="87" t="s">
        <v>63</v>
      </c>
      <c r="L13" s="226"/>
      <c r="M13" s="227"/>
      <c r="P13" s="256"/>
      <c r="Q13" s="261"/>
      <c r="R13" s="194" t="s">
        <v>7</v>
      </c>
      <c r="S13" s="88" t="str">
        <f ca="1">IF(COUNTIF(AM:AM,"非跨")=0,"",COUNTIF(AM:AM,"非跨"))</f>
        <v/>
      </c>
      <c r="T13" s="68" t="str">
        <f ca="1">IF(S13="","",S13*評估費用試算工具!I9)</f>
        <v/>
      </c>
      <c r="U13" s="272"/>
      <c r="W13" s="10">
        <v>6</v>
      </c>
      <c r="X13" s="89"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171">
        <v>6</v>
      </c>
      <c r="AM13" s="84" t="str">
        <f t="shared" ca="1" si="13"/>
        <v/>
      </c>
    </row>
    <row r="14" spans="1:39" ht="11.25" customHeight="1">
      <c r="A14" s="207">
        <v>2</v>
      </c>
      <c r="B14" s="210"/>
      <c r="C14" s="211"/>
      <c r="D14" s="207"/>
      <c r="E14" s="216"/>
      <c r="F14" s="217"/>
      <c r="G14" s="207"/>
      <c r="H14" s="44" t="s">
        <v>71</v>
      </c>
      <c r="I14" s="167" t="s">
        <v>4</v>
      </c>
      <c r="J14" s="44" t="s">
        <v>71</v>
      </c>
      <c r="K14" s="168" t="s">
        <v>5</v>
      </c>
      <c r="L14" s="222"/>
      <c r="M14" s="223"/>
      <c r="P14" s="256"/>
      <c r="Q14" s="258" t="s">
        <v>9</v>
      </c>
      <c r="R14" s="259"/>
      <c r="S14" s="88" t="str">
        <f>IF(COUNTIFS(J:J,"■",K:K,Q14)=0,"",COUNTIFS(J:J,"■",K:K,Q14))</f>
        <v/>
      </c>
      <c r="T14" s="68" t="str">
        <f>IF(S14="","",S14*評估費用試算工具!I10)</f>
        <v/>
      </c>
      <c r="U14" s="272"/>
      <c r="W14" s="10">
        <v>7</v>
      </c>
      <c r="X14" s="89"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171">
        <v>7</v>
      </c>
      <c r="AM14" s="84" t="str">
        <f t="shared" ca="1" si="13"/>
        <v/>
      </c>
    </row>
    <row r="15" spans="1:39" ht="11.25" customHeight="1">
      <c r="A15" s="208"/>
      <c r="B15" s="212"/>
      <c r="C15" s="213"/>
      <c r="D15" s="208"/>
      <c r="E15" s="218"/>
      <c r="F15" s="219"/>
      <c r="G15" s="208"/>
      <c r="H15" s="46" t="s">
        <v>71</v>
      </c>
      <c r="I15" s="85" t="s">
        <v>56</v>
      </c>
      <c r="J15" s="46" t="s">
        <v>71</v>
      </c>
      <c r="K15" s="170" t="s">
        <v>60</v>
      </c>
      <c r="L15" s="224"/>
      <c r="M15" s="225"/>
      <c r="P15" s="256"/>
      <c r="Q15" s="258" t="s">
        <v>10</v>
      </c>
      <c r="R15" s="259"/>
      <c r="S15" s="88" t="str">
        <f>IF(COUNTIFS(H:H,"■",I:I,Q15)=0,"",COUNTIFS(H:H,"■",I:I,Q15))</f>
        <v/>
      </c>
      <c r="T15" s="68" t="str">
        <f>IF(S15="","",S15*評估費用試算工具!I11)</f>
        <v/>
      </c>
      <c r="U15" s="272"/>
      <c r="W15" s="10">
        <v>8</v>
      </c>
      <c r="X15" s="89"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171">
        <v>8</v>
      </c>
      <c r="AM15" s="84" t="str">
        <f t="shared" ca="1" si="13"/>
        <v/>
      </c>
    </row>
    <row r="16" spans="1:39" ht="11.25" customHeight="1">
      <c r="A16" s="208"/>
      <c r="B16" s="212"/>
      <c r="C16" s="213"/>
      <c r="D16" s="208"/>
      <c r="E16" s="220"/>
      <c r="F16" s="221"/>
      <c r="G16" s="208"/>
      <c r="H16" s="46" t="s">
        <v>71</v>
      </c>
      <c r="I16" s="85" t="s">
        <v>41</v>
      </c>
      <c r="J16" s="46" t="s">
        <v>71</v>
      </c>
      <c r="K16" s="170" t="s">
        <v>59</v>
      </c>
      <c r="L16" s="224"/>
      <c r="M16" s="225"/>
      <c r="P16" s="256"/>
      <c r="Q16" s="258" t="s">
        <v>11</v>
      </c>
      <c r="R16" s="259"/>
      <c r="S16" s="88" t="str">
        <f>IF(COUNTIFS(J:J,"■",K:K,Q16)=0,"",COUNTIFS(J:J,"■",K:K,Q16))</f>
        <v/>
      </c>
      <c r="T16" s="68" t="str">
        <f>IF(S16="","",S16*評估費用試算工具!I12)</f>
        <v/>
      </c>
      <c r="U16" s="272"/>
      <c r="W16" s="10">
        <v>9</v>
      </c>
      <c r="X16" s="89"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171">
        <v>9</v>
      </c>
      <c r="AM16" s="84" t="str">
        <f t="shared" ca="1" si="13"/>
        <v/>
      </c>
    </row>
    <row r="17" spans="1:39" ht="11.25" customHeight="1">
      <c r="A17" s="208"/>
      <c r="B17" s="212"/>
      <c r="C17" s="213"/>
      <c r="D17" s="208"/>
      <c r="E17" s="216"/>
      <c r="F17" s="217"/>
      <c r="G17" s="208"/>
      <c r="H17" s="46" t="s">
        <v>71</v>
      </c>
      <c r="I17" s="85" t="s">
        <v>57</v>
      </c>
      <c r="J17" s="46" t="s">
        <v>71</v>
      </c>
      <c r="K17" s="170" t="s">
        <v>61</v>
      </c>
      <c r="L17" s="224"/>
      <c r="M17" s="225"/>
      <c r="P17" s="256"/>
      <c r="Q17" s="258" t="s">
        <v>58</v>
      </c>
      <c r="R17" s="259"/>
      <c r="S17" s="88" t="str">
        <f>IF(COUNTIFS(H:H,"■",I:I,Q17)=0,"",COUNTIFS(H:H,"■",I:I,Q17))</f>
        <v/>
      </c>
      <c r="T17" s="68" t="str">
        <f>IF(S17="","",S17*評估費用試算工具!I13)</f>
        <v/>
      </c>
      <c r="U17" s="272"/>
      <c r="W17" s="10">
        <v>10</v>
      </c>
      <c r="X17" s="89"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171">
        <v>10</v>
      </c>
      <c r="AM17" s="84" t="str">
        <f t="shared" ca="1" si="13"/>
        <v/>
      </c>
    </row>
    <row r="18" spans="1:39" ht="11.25" customHeight="1">
      <c r="A18" s="208"/>
      <c r="B18" s="212"/>
      <c r="C18" s="213"/>
      <c r="D18" s="208"/>
      <c r="E18" s="218"/>
      <c r="F18" s="219"/>
      <c r="G18" s="208"/>
      <c r="H18" s="46" t="s">
        <v>71</v>
      </c>
      <c r="I18" s="85" t="s">
        <v>58</v>
      </c>
      <c r="J18" s="46" t="s">
        <v>71</v>
      </c>
      <c r="K18" s="170" t="s">
        <v>62</v>
      </c>
      <c r="L18" s="224"/>
      <c r="M18" s="225"/>
      <c r="P18" s="256"/>
      <c r="Q18" s="258" t="s">
        <v>13</v>
      </c>
      <c r="R18" s="259"/>
      <c r="S18" s="88" t="str">
        <f>IF(COUNTIFS(J:J,"■",K:K,Q18)=0,"",COUNTIFS(J:J,"■",K:K,Q18))</f>
        <v/>
      </c>
      <c r="T18" s="68" t="str">
        <f>IF(S18="","",S18*評估費用試算工具!I14)</f>
        <v/>
      </c>
      <c r="U18" s="272"/>
      <c r="W18" s="10">
        <v>11</v>
      </c>
      <c r="X18" s="89"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171">
        <v>11</v>
      </c>
      <c r="AM18" s="84" t="str">
        <f t="shared" ca="1" si="13"/>
        <v/>
      </c>
    </row>
    <row r="19" spans="1:39" ht="11.25" customHeight="1">
      <c r="A19" s="209"/>
      <c r="B19" s="214"/>
      <c r="C19" s="215"/>
      <c r="D19" s="209"/>
      <c r="E19" s="220"/>
      <c r="F19" s="221"/>
      <c r="G19" s="209"/>
      <c r="H19" s="25" t="s">
        <v>71</v>
      </c>
      <c r="I19" s="86" t="s">
        <v>146</v>
      </c>
      <c r="J19" s="25" t="s">
        <v>71</v>
      </c>
      <c r="K19" s="87" t="s">
        <v>63</v>
      </c>
      <c r="L19" s="226"/>
      <c r="M19" s="227"/>
      <c r="P19" s="257"/>
      <c r="Q19" s="269" t="s">
        <v>63</v>
      </c>
      <c r="R19" s="270"/>
      <c r="S19" s="88" t="str">
        <f>IF(COUNTIFS(J:J,"■",K:K,Q19)=0,"",COUNTIFS(J:J,"■",K:K,Q19))</f>
        <v/>
      </c>
      <c r="T19" s="68" t="str">
        <f>IF(S19="","",S19*評估費用試算工具!I15)</f>
        <v/>
      </c>
      <c r="U19" s="273"/>
      <c r="W19" s="10">
        <v>12</v>
      </c>
      <c r="X19" s="89"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171">
        <v>12</v>
      </c>
      <c r="AM19" s="84" t="str">
        <f t="shared" ca="1" si="13"/>
        <v/>
      </c>
    </row>
    <row r="20" spans="1:39" ht="11.25" customHeight="1" thickBot="1">
      <c r="A20" s="207">
        <v>3</v>
      </c>
      <c r="B20" s="210"/>
      <c r="C20" s="211"/>
      <c r="D20" s="207"/>
      <c r="E20" s="216"/>
      <c r="F20" s="217"/>
      <c r="G20" s="207"/>
      <c r="H20" s="44" t="s">
        <v>71</v>
      </c>
      <c r="I20" s="167" t="s">
        <v>4</v>
      </c>
      <c r="J20" s="44" t="s">
        <v>71</v>
      </c>
      <c r="K20" s="168" t="s">
        <v>5</v>
      </c>
      <c r="L20" s="222"/>
      <c r="M20" s="223"/>
      <c r="P20" s="253" t="s">
        <v>147</v>
      </c>
      <c r="Q20" s="254"/>
      <c r="R20" s="254"/>
      <c r="S20" s="121" t="str">
        <f>IF(COUNTIFS(H:H,"■",I:I,"鑑定評估報告")=0,"",COUNTIFS(H:H,"■",I:I,"鑑定評估報告"))</f>
        <v/>
      </c>
      <c r="T20" s="262" t="str">
        <f>IF(S20="","",S20*評估費用試算工具!I16)</f>
        <v/>
      </c>
      <c r="U20" s="263"/>
      <c r="W20" s="10">
        <v>13</v>
      </c>
      <c r="X20" s="89"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171">
        <v>13</v>
      </c>
      <c r="AM20" s="84" t="str">
        <f t="shared" ca="1" si="13"/>
        <v/>
      </c>
    </row>
    <row r="21" spans="1:39" ht="11.25" customHeight="1">
      <c r="A21" s="208"/>
      <c r="B21" s="212"/>
      <c r="C21" s="213"/>
      <c r="D21" s="208"/>
      <c r="E21" s="218"/>
      <c r="F21" s="219"/>
      <c r="G21" s="208"/>
      <c r="H21" s="46" t="s">
        <v>71</v>
      </c>
      <c r="I21" s="85" t="s">
        <v>56</v>
      </c>
      <c r="J21" s="46" t="s">
        <v>71</v>
      </c>
      <c r="K21" s="170" t="s">
        <v>60</v>
      </c>
      <c r="L21" s="224"/>
      <c r="M21" s="225"/>
      <c r="P21" s="264" t="s">
        <v>29</v>
      </c>
      <c r="Q21" s="265"/>
      <c r="R21" s="265"/>
      <c r="S21" s="266"/>
      <c r="T21" s="267">
        <f ca="1">SUM(U8,T20)</f>
        <v>0</v>
      </c>
      <c r="U21" s="268"/>
      <c r="W21" s="10">
        <v>14</v>
      </c>
      <c r="X21" s="89"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171">
        <v>14</v>
      </c>
      <c r="AM21" s="84" t="str">
        <f t="shared" ca="1" si="13"/>
        <v/>
      </c>
    </row>
    <row r="22" spans="1:39" ht="11.25" customHeight="1">
      <c r="A22" s="208"/>
      <c r="B22" s="212"/>
      <c r="C22" s="213"/>
      <c r="D22" s="208"/>
      <c r="E22" s="220"/>
      <c r="F22" s="221"/>
      <c r="G22" s="208"/>
      <c r="H22" s="46" t="s">
        <v>71</v>
      </c>
      <c r="I22" s="85" t="s">
        <v>41</v>
      </c>
      <c r="J22" s="46" t="s">
        <v>71</v>
      </c>
      <c r="K22" s="170" t="s">
        <v>59</v>
      </c>
      <c r="L22" s="224"/>
      <c r="M22" s="225"/>
      <c r="P22" s="104"/>
      <c r="Q22" s="104"/>
      <c r="R22" s="104"/>
      <c r="S22" s="104"/>
      <c r="T22" s="158"/>
      <c r="U22" s="104"/>
      <c r="W22" s="10">
        <v>15</v>
      </c>
      <c r="X22" s="89"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171">
        <v>15</v>
      </c>
      <c r="AM22" s="84" t="str">
        <f t="shared" ca="1" si="13"/>
        <v/>
      </c>
    </row>
    <row r="23" spans="1:39" ht="11.25" customHeight="1">
      <c r="A23" s="208"/>
      <c r="B23" s="212"/>
      <c r="C23" s="213"/>
      <c r="D23" s="208"/>
      <c r="E23" s="216"/>
      <c r="F23" s="217"/>
      <c r="G23" s="208"/>
      <c r="H23" s="46" t="s">
        <v>71</v>
      </c>
      <c r="I23" s="85" t="s">
        <v>57</v>
      </c>
      <c r="J23" s="46" t="s">
        <v>71</v>
      </c>
      <c r="K23" s="170" t="s">
        <v>61</v>
      </c>
      <c r="L23" s="224"/>
      <c r="M23" s="225"/>
      <c r="W23" s="10">
        <v>16</v>
      </c>
      <c r="X23" s="89"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171">
        <v>16</v>
      </c>
      <c r="AM23" s="84" t="str">
        <f t="shared" ca="1" si="13"/>
        <v/>
      </c>
    </row>
    <row r="24" spans="1:39" ht="11.25" customHeight="1">
      <c r="A24" s="208"/>
      <c r="B24" s="212"/>
      <c r="C24" s="213"/>
      <c r="D24" s="208"/>
      <c r="E24" s="218"/>
      <c r="F24" s="219"/>
      <c r="G24" s="208"/>
      <c r="H24" s="46" t="s">
        <v>71</v>
      </c>
      <c r="I24" s="85" t="s">
        <v>58</v>
      </c>
      <c r="J24" s="46" t="s">
        <v>71</v>
      </c>
      <c r="K24" s="170" t="s">
        <v>62</v>
      </c>
      <c r="L24" s="224"/>
      <c r="M24" s="225"/>
      <c r="W24" s="10">
        <v>17</v>
      </c>
      <c r="X24" s="89"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171">
        <v>17</v>
      </c>
      <c r="AM24" s="84" t="str">
        <f t="shared" ca="1" si="13"/>
        <v/>
      </c>
    </row>
    <row r="25" spans="1:39" ht="11.25" customHeight="1">
      <c r="A25" s="209"/>
      <c r="B25" s="214"/>
      <c r="C25" s="215"/>
      <c r="D25" s="209"/>
      <c r="E25" s="220"/>
      <c r="F25" s="221"/>
      <c r="G25" s="209"/>
      <c r="H25" s="25" t="s">
        <v>71</v>
      </c>
      <c r="I25" s="86" t="s">
        <v>146</v>
      </c>
      <c r="J25" s="25" t="s">
        <v>71</v>
      </c>
      <c r="K25" s="87" t="s">
        <v>63</v>
      </c>
      <c r="L25" s="226"/>
      <c r="M25" s="227"/>
      <c r="W25" s="10">
        <v>18</v>
      </c>
      <c r="X25" s="89"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171">
        <v>18</v>
      </c>
      <c r="AM25" s="84" t="str">
        <f t="shared" ca="1" si="13"/>
        <v/>
      </c>
    </row>
    <row r="26" spans="1:39" ht="11.25" customHeight="1">
      <c r="A26" s="207">
        <v>4</v>
      </c>
      <c r="B26" s="210"/>
      <c r="C26" s="211"/>
      <c r="D26" s="207"/>
      <c r="E26" s="216"/>
      <c r="F26" s="217"/>
      <c r="G26" s="207"/>
      <c r="H26" s="44" t="s">
        <v>71</v>
      </c>
      <c r="I26" s="167" t="s">
        <v>4</v>
      </c>
      <c r="J26" s="44" t="s">
        <v>71</v>
      </c>
      <c r="K26" s="168" t="s">
        <v>5</v>
      </c>
      <c r="L26" s="222"/>
      <c r="M26" s="223"/>
      <c r="W26" s="10">
        <v>19</v>
      </c>
      <c r="X26" s="89"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171">
        <v>19</v>
      </c>
      <c r="AM26" s="84" t="str">
        <f t="shared" ca="1" si="13"/>
        <v/>
      </c>
    </row>
    <row r="27" spans="1:39" ht="11.25" customHeight="1">
      <c r="A27" s="208"/>
      <c r="B27" s="212"/>
      <c r="C27" s="213"/>
      <c r="D27" s="208"/>
      <c r="E27" s="218"/>
      <c r="F27" s="219"/>
      <c r="G27" s="208"/>
      <c r="H27" s="46" t="s">
        <v>71</v>
      </c>
      <c r="I27" s="85" t="s">
        <v>56</v>
      </c>
      <c r="J27" s="46" t="s">
        <v>71</v>
      </c>
      <c r="K27" s="170" t="s">
        <v>60</v>
      </c>
      <c r="L27" s="224"/>
      <c r="M27" s="225"/>
      <c r="W27" s="10">
        <v>20</v>
      </c>
      <c r="X27" s="89"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171">
        <v>20</v>
      </c>
      <c r="AM27" s="84" t="str">
        <f t="shared" ca="1" si="13"/>
        <v/>
      </c>
    </row>
    <row r="28" spans="1:39" ht="11.25" customHeight="1">
      <c r="A28" s="208"/>
      <c r="B28" s="212"/>
      <c r="C28" s="213"/>
      <c r="D28" s="208"/>
      <c r="E28" s="220"/>
      <c r="F28" s="221"/>
      <c r="G28" s="208"/>
      <c r="H28" s="46" t="s">
        <v>71</v>
      </c>
      <c r="I28" s="85" t="s">
        <v>41</v>
      </c>
      <c r="J28" s="46" t="s">
        <v>71</v>
      </c>
      <c r="K28" s="170" t="s">
        <v>59</v>
      </c>
      <c r="L28" s="224"/>
      <c r="M28" s="225"/>
      <c r="W28" s="10">
        <v>21</v>
      </c>
      <c r="X28" s="89"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171">
        <v>21</v>
      </c>
      <c r="AM28" s="84" t="str">
        <f t="shared" ca="1" si="13"/>
        <v/>
      </c>
    </row>
    <row r="29" spans="1:39" ht="11.25" customHeight="1">
      <c r="A29" s="208"/>
      <c r="B29" s="212"/>
      <c r="C29" s="213"/>
      <c r="D29" s="208"/>
      <c r="E29" s="216"/>
      <c r="F29" s="217"/>
      <c r="G29" s="208"/>
      <c r="H29" s="46" t="s">
        <v>71</v>
      </c>
      <c r="I29" s="85" t="s">
        <v>57</v>
      </c>
      <c r="J29" s="46" t="s">
        <v>71</v>
      </c>
      <c r="K29" s="170" t="s">
        <v>61</v>
      </c>
      <c r="L29" s="224"/>
      <c r="M29" s="225"/>
      <c r="W29" s="10">
        <v>22</v>
      </c>
      <c r="X29" s="89"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171">
        <v>22</v>
      </c>
      <c r="AM29" s="84" t="str">
        <f t="shared" ca="1" si="13"/>
        <v/>
      </c>
    </row>
    <row r="30" spans="1:39" ht="11.25" customHeight="1">
      <c r="A30" s="208"/>
      <c r="B30" s="212"/>
      <c r="C30" s="213"/>
      <c r="D30" s="208"/>
      <c r="E30" s="218"/>
      <c r="F30" s="219"/>
      <c r="G30" s="208"/>
      <c r="H30" s="46" t="s">
        <v>71</v>
      </c>
      <c r="I30" s="85" t="s">
        <v>58</v>
      </c>
      <c r="J30" s="46" t="s">
        <v>71</v>
      </c>
      <c r="K30" s="170" t="s">
        <v>62</v>
      </c>
      <c r="L30" s="224"/>
      <c r="M30" s="225"/>
      <c r="W30" s="10">
        <v>23</v>
      </c>
      <c r="X30" s="89"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171">
        <v>23</v>
      </c>
      <c r="AM30" s="84" t="str">
        <f t="shared" ca="1" si="13"/>
        <v/>
      </c>
    </row>
    <row r="31" spans="1:39" ht="11.25" customHeight="1">
      <c r="A31" s="209"/>
      <c r="B31" s="214"/>
      <c r="C31" s="215"/>
      <c r="D31" s="209"/>
      <c r="E31" s="220"/>
      <c r="F31" s="221"/>
      <c r="G31" s="209"/>
      <c r="H31" s="25" t="s">
        <v>71</v>
      </c>
      <c r="I31" s="86" t="s">
        <v>146</v>
      </c>
      <c r="J31" s="25" t="s">
        <v>71</v>
      </c>
      <c r="K31" s="87" t="s">
        <v>63</v>
      </c>
      <c r="L31" s="226"/>
      <c r="M31" s="227"/>
      <c r="W31" s="10">
        <v>24</v>
      </c>
      <c r="X31" s="89"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171">
        <v>24</v>
      </c>
      <c r="AM31" s="84" t="str">
        <f t="shared" ca="1" si="13"/>
        <v/>
      </c>
    </row>
    <row r="32" spans="1:39" ht="11.25" customHeight="1">
      <c r="A32" s="207">
        <v>5</v>
      </c>
      <c r="B32" s="210"/>
      <c r="C32" s="211"/>
      <c r="D32" s="207"/>
      <c r="E32" s="216"/>
      <c r="F32" s="217"/>
      <c r="G32" s="207"/>
      <c r="H32" s="44" t="s">
        <v>71</v>
      </c>
      <c r="I32" s="167" t="s">
        <v>4</v>
      </c>
      <c r="J32" s="44" t="s">
        <v>71</v>
      </c>
      <c r="K32" s="168" t="s">
        <v>5</v>
      </c>
      <c r="L32" s="222"/>
      <c r="M32" s="223"/>
      <c r="W32" s="10">
        <v>25</v>
      </c>
      <c r="X32" s="89"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171">
        <v>25</v>
      </c>
      <c r="AM32" s="84" t="str">
        <f t="shared" ca="1" si="13"/>
        <v/>
      </c>
    </row>
    <row r="33" spans="1:39" ht="11.25" customHeight="1">
      <c r="A33" s="208"/>
      <c r="B33" s="212"/>
      <c r="C33" s="213"/>
      <c r="D33" s="208"/>
      <c r="E33" s="218"/>
      <c r="F33" s="219"/>
      <c r="G33" s="208"/>
      <c r="H33" s="46" t="s">
        <v>71</v>
      </c>
      <c r="I33" s="85" t="s">
        <v>56</v>
      </c>
      <c r="J33" s="46" t="s">
        <v>71</v>
      </c>
      <c r="K33" s="170" t="s">
        <v>60</v>
      </c>
      <c r="L33" s="224"/>
      <c r="M33" s="225"/>
      <c r="W33" s="10">
        <v>26</v>
      </c>
      <c r="X33" s="89"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171">
        <v>26</v>
      </c>
      <c r="AM33" s="84" t="str">
        <f t="shared" ca="1" si="13"/>
        <v/>
      </c>
    </row>
    <row r="34" spans="1:39" ht="11.25" customHeight="1">
      <c r="A34" s="208"/>
      <c r="B34" s="212"/>
      <c r="C34" s="213"/>
      <c r="D34" s="208"/>
      <c r="E34" s="220"/>
      <c r="F34" s="221"/>
      <c r="G34" s="208"/>
      <c r="H34" s="46" t="s">
        <v>71</v>
      </c>
      <c r="I34" s="85" t="s">
        <v>41</v>
      </c>
      <c r="J34" s="46" t="s">
        <v>71</v>
      </c>
      <c r="K34" s="170" t="s">
        <v>59</v>
      </c>
      <c r="L34" s="224"/>
      <c r="M34" s="225"/>
      <c r="W34" s="10">
        <v>27</v>
      </c>
      <c r="X34" s="89"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171">
        <v>27</v>
      </c>
      <c r="AM34" s="84" t="str">
        <f t="shared" ca="1" si="13"/>
        <v/>
      </c>
    </row>
    <row r="35" spans="1:39" ht="11.25" customHeight="1">
      <c r="A35" s="208"/>
      <c r="B35" s="212"/>
      <c r="C35" s="213"/>
      <c r="D35" s="208"/>
      <c r="E35" s="216"/>
      <c r="F35" s="217"/>
      <c r="G35" s="208"/>
      <c r="H35" s="46" t="s">
        <v>71</v>
      </c>
      <c r="I35" s="85" t="s">
        <v>57</v>
      </c>
      <c r="J35" s="46" t="s">
        <v>71</v>
      </c>
      <c r="K35" s="170" t="s">
        <v>61</v>
      </c>
      <c r="L35" s="224"/>
      <c r="M35" s="225"/>
      <c r="W35" s="10">
        <v>28</v>
      </c>
      <c r="X35" s="89"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171">
        <v>28</v>
      </c>
      <c r="AM35" s="84" t="str">
        <f t="shared" ca="1" si="13"/>
        <v/>
      </c>
    </row>
    <row r="36" spans="1:39" ht="11.25" customHeight="1">
      <c r="A36" s="208"/>
      <c r="B36" s="212"/>
      <c r="C36" s="213"/>
      <c r="D36" s="208"/>
      <c r="E36" s="218"/>
      <c r="F36" s="219"/>
      <c r="G36" s="208"/>
      <c r="H36" s="46" t="s">
        <v>71</v>
      </c>
      <c r="I36" s="85" t="s">
        <v>58</v>
      </c>
      <c r="J36" s="46" t="s">
        <v>71</v>
      </c>
      <c r="K36" s="170" t="s">
        <v>62</v>
      </c>
      <c r="L36" s="224"/>
      <c r="M36" s="225"/>
      <c r="W36" s="10">
        <v>29</v>
      </c>
      <c r="X36" s="89"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171">
        <v>29</v>
      </c>
      <c r="AM36" s="84" t="str">
        <f t="shared" ca="1" si="13"/>
        <v/>
      </c>
    </row>
    <row r="37" spans="1:39" ht="11.25" customHeight="1">
      <c r="A37" s="209"/>
      <c r="B37" s="214"/>
      <c r="C37" s="215"/>
      <c r="D37" s="209"/>
      <c r="E37" s="220"/>
      <c r="F37" s="221"/>
      <c r="G37" s="209"/>
      <c r="H37" s="25" t="s">
        <v>71</v>
      </c>
      <c r="I37" s="86" t="s">
        <v>146</v>
      </c>
      <c r="J37" s="25" t="s">
        <v>71</v>
      </c>
      <c r="K37" s="87" t="s">
        <v>63</v>
      </c>
      <c r="L37" s="226"/>
      <c r="M37" s="227"/>
      <c r="W37" s="10">
        <v>30</v>
      </c>
      <c r="X37" s="89"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83">
        <v>30</v>
      </c>
      <c r="AM37" s="84" t="str">
        <f t="shared" ca="1" si="13"/>
        <v/>
      </c>
    </row>
    <row r="38" spans="1:39" ht="11.25" customHeight="1">
      <c r="A38" s="207">
        <v>6</v>
      </c>
      <c r="B38" s="210"/>
      <c r="C38" s="211"/>
      <c r="D38" s="207"/>
      <c r="E38" s="216"/>
      <c r="F38" s="217"/>
      <c r="G38" s="207"/>
      <c r="H38" s="44" t="s">
        <v>71</v>
      </c>
      <c r="I38" s="167" t="s">
        <v>4</v>
      </c>
      <c r="J38" s="44" t="s">
        <v>71</v>
      </c>
      <c r="K38" s="168" t="s">
        <v>5</v>
      </c>
      <c r="L38" s="222"/>
      <c r="M38" s="223"/>
      <c r="AL38" s="83">
        <v>31</v>
      </c>
      <c r="AM38" s="84" t="str">
        <f t="shared" ca="1" si="13"/>
        <v/>
      </c>
    </row>
    <row r="39" spans="1:39" ht="11.25" customHeight="1">
      <c r="A39" s="208"/>
      <c r="B39" s="212"/>
      <c r="C39" s="213"/>
      <c r="D39" s="208"/>
      <c r="E39" s="218"/>
      <c r="F39" s="219"/>
      <c r="G39" s="208"/>
      <c r="H39" s="46" t="s">
        <v>71</v>
      </c>
      <c r="I39" s="85" t="s">
        <v>56</v>
      </c>
      <c r="J39" s="46" t="s">
        <v>71</v>
      </c>
      <c r="K39" s="170" t="s">
        <v>60</v>
      </c>
      <c r="L39" s="224"/>
      <c r="M39" s="225"/>
      <c r="AL39" s="83">
        <v>32</v>
      </c>
      <c r="AM39" s="84" t="str">
        <f t="shared" ca="1" si="13"/>
        <v/>
      </c>
    </row>
    <row r="40" spans="1:39" ht="11.25" customHeight="1">
      <c r="A40" s="208"/>
      <c r="B40" s="212"/>
      <c r="C40" s="213"/>
      <c r="D40" s="208"/>
      <c r="E40" s="220"/>
      <c r="F40" s="221"/>
      <c r="G40" s="208"/>
      <c r="H40" s="46" t="s">
        <v>71</v>
      </c>
      <c r="I40" s="85" t="s">
        <v>41</v>
      </c>
      <c r="J40" s="46" t="s">
        <v>71</v>
      </c>
      <c r="K40" s="170" t="s">
        <v>59</v>
      </c>
      <c r="L40" s="224"/>
      <c r="M40" s="225"/>
      <c r="AL40" s="83">
        <v>33</v>
      </c>
      <c r="AM40" s="84" t="str">
        <f t="shared" ca="1" si="13"/>
        <v/>
      </c>
    </row>
    <row r="41" spans="1:39" ht="11.25" customHeight="1">
      <c r="A41" s="208"/>
      <c r="B41" s="212"/>
      <c r="C41" s="213"/>
      <c r="D41" s="208"/>
      <c r="E41" s="216"/>
      <c r="F41" s="217"/>
      <c r="G41" s="208"/>
      <c r="H41" s="46" t="s">
        <v>71</v>
      </c>
      <c r="I41" s="85" t="s">
        <v>57</v>
      </c>
      <c r="J41" s="46" t="s">
        <v>71</v>
      </c>
      <c r="K41" s="170" t="s">
        <v>61</v>
      </c>
      <c r="L41" s="224"/>
      <c r="M41" s="225"/>
      <c r="AL41" s="83">
        <v>34</v>
      </c>
      <c r="AM41" s="84" t="str">
        <f t="shared" ca="1" si="13"/>
        <v/>
      </c>
    </row>
    <row r="42" spans="1:39" ht="11.25" customHeight="1">
      <c r="A42" s="208"/>
      <c r="B42" s="212"/>
      <c r="C42" s="213"/>
      <c r="D42" s="208"/>
      <c r="E42" s="218"/>
      <c r="F42" s="219"/>
      <c r="G42" s="208"/>
      <c r="H42" s="46" t="s">
        <v>71</v>
      </c>
      <c r="I42" s="85" t="s">
        <v>58</v>
      </c>
      <c r="J42" s="46" t="s">
        <v>71</v>
      </c>
      <c r="K42" s="170" t="s">
        <v>62</v>
      </c>
      <c r="L42" s="224"/>
      <c r="M42" s="225"/>
      <c r="AL42" s="83">
        <v>35</v>
      </c>
      <c r="AM42" s="84" t="str">
        <f t="shared" ca="1" si="13"/>
        <v/>
      </c>
    </row>
    <row r="43" spans="1:39" ht="11.25" customHeight="1">
      <c r="A43" s="209"/>
      <c r="B43" s="214"/>
      <c r="C43" s="215"/>
      <c r="D43" s="209"/>
      <c r="E43" s="220"/>
      <c r="F43" s="221"/>
      <c r="G43" s="209"/>
      <c r="H43" s="25" t="s">
        <v>71</v>
      </c>
      <c r="I43" s="86" t="s">
        <v>146</v>
      </c>
      <c r="J43" s="25" t="s">
        <v>71</v>
      </c>
      <c r="K43" s="87" t="s">
        <v>63</v>
      </c>
      <c r="L43" s="226"/>
      <c r="M43" s="227"/>
      <c r="AL43" s="83">
        <v>36</v>
      </c>
      <c r="AM43" s="84" t="str">
        <f t="shared" ca="1" si="13"/>
        <v/>
      </c>
    </row>
    <row r="44" spans="1:39" ht="11.25" customHeight="1">
      <c r="A44" s="207">
        <v>7</v>
      </c>
      <c r="B44" s="210"/>
      <c r="C44" s="211"/>
      <c r="D44" s="207"/>
      <c r="E44" s="216"/>
      <c r="F44" s="217"/>
      <c r="G44" s="207"/>
      <c r="H44" s="44" t="s">
        <v>71</v>
      </c>
      <c r="I44" s="167" t="s">
        <v>4</v>
      </c>
      <c r="J44" s="44" t="s">
        <v>71</v>
      </c>
      <c r="K44" s="168" t="s">
        <v>5</v>
      </c>
      <c r="L44" s="222"/>
      <c r="M44" s="223"/>
      <c r="AL44" s="83">
        <v>37</v>
      </c>
      <c r="AM44" s="84" t="str">
        <f t="shared" ca="1" si="13"/>
        <v/>
      </c>
    </row>
    <row r="45" spans="1:39" ht="11.25" customHeight="1">
      <c r="A45" s="208"/>
      <c r="B45" s="212"/>
      <c r="C45" s="213"/>
      <c r="D45" s="208"/>
      <c r="E45" s="218"/>
      <c r="F45" s="219"/>
      <c r="G45" s="208"/>
      <c r="H45" s="46" t="s">
        <v>71</v>
      </c>
      <c r="I45" s="85" t="s">
        <v>56</v>
      </c>
      <c r="J45" s="46" t="s">
        <v>71</v>
      </c>
      <c r="K45" s="170" t="s">
        <v>60</v>
      </c>
      <c r="L45" s="224"/>
      <c r="M45" s="225"/>
      <c r="AL45" s="83">
        <v>38</v>
      </c>
      <c r="AM45" s="84" t="str">
        <f t="shared" ca="1" si="13"/>
        <v/>
      </c>
    </row>
    <row r="46" spans="1:39" ht="11.25" customHeight="1">
      <c r="A46" s="208"/>
      <c r="B46" s="212"/>
      <c r="C46" s="213"/>
      <c r="D46" s="208"/>
      <c r="E46" s="220"/>
      <c r="F46" s="221"/>
      <c r="G46" s="208"/>
      <c r="H46" s="46" t="s">
        <v>71</v>
      </c>
      <c r="I46" s="85" t="s">
        <v>41</v>
      </c>
      <c r="J46" s="46" t="s">
        <v>71</v>
      </c>
      <c r="K46" s="170" t="s">
        <v>59</v>
      </c>
      <c r="L46" s="224"/>
      <c r="M46" s="225"/>
      <c r="AL46" s="83">
        <v>39</v>
      </c>
      <c r="AM46" s="84" t="str">
        <f t="shared" ca="1" si="13"/>
        <v/>
      </c>
    </row>
    <row r="47" spans="1:39" ht="11.25" customHeight="1">
      <c r="A47" s="208"/>
      <c r="B47" s="212"/>
      <c r="C47" s="213"/>
      <c r="D47" s="208"/>
      <c r="E47" s="216"/>
      <c r="F47" s="217"/>
      <c r="G47" s="208"/>
      <c r="H47" s="46" t="s">
        <v>71</v>
      </c>
      <c r="I47" s="85" t="s">
        <v>57</v>
      </c>
      <c r="J47" s="46" t="s">
        <v>71</v>
      </c>
      <c r="K47" s="170" t="s">
        <v>61</v>
      </c>
      <c r="L47" s="224"/>
      <c r="M47" s="225"/>
      <c r="AL47" s="83">
        <v>40</v>
      </c>
      <c r="AM47" s="84" t="str">
        <f t="shared" ca="1" si="13"/>
        <v/>
      </c>
    </row>
    <row r="48" spans="1:39" ht="11.25" customHeight="1">
      <c r="A48" s="208"/>
      <c r="B48" s="212"/>
      <c r="C48" s="213"/>
      <c r="D48" s="208"/>
      <c r="E48" s="218"/>
      <c r="F48" s="219"/>
      <c r="G48" s="208"/>
      <c r="H48" s="46" t="s">
        <v>71</v>
      </c>
      <c r="I48" s="85" t="s">
        <v>58</v>
      </c>
      <c r="J48" s="46" t="s">
        <v>71</v>
      </c>
      <c r="K48" s="170" t="s">
        <v>62</v>
      </c>
      <c r="L48" s="224"/>
      <c r="M48" s="225"/>
    </row>
    <row r="49" spans="1:13" ht="11.25" customHeight="1">
      <c r="A49" s="209"/>
      <c r="B49" s="214"/>
      <c r="C49" s="215"/>
      <c r="D49" s="209"/>
      <c r="E49" s="220"/>
      <c r="F49" s="221"/>
      <c r="G49" s="209"/>
      <c r="H49" s="25" t="s">
        <v>71</v>
      </c>
      <c r="I49" s="86" t="s">
        <v>146</v>
      </c>
      <c r="J49" s="25" t="s">
        <v>71</v>
      </c>
      <c r="K49" s="87" t="s">
        <v>63</v>
      </c>
      <c r="L49" s="226"/>
      <c r="M49" s="227"/>
    </row>
    <row r="50" spans="1:13" ht="11.25" customHeight="1">
      <c r="A50" s="207">
        <v>8</v>
      </c>
      <c r="B50" s="210"/>
      <c r="C50" s="211"/>
      <c r="D50" s="207"/>
      <c r="E50" s="216"/>
      <c r="F50" s="217"/>
      <c r="G50" s="207"/>
      <c r="H50" s="44" t="s">
        <v>71</v>
      </c>
      <c r="I50" s="167" t="s">
        <v>4</v>
      </c>
      <c r="J50" s="44" t="s">
        <v>71</v>
      </c>
      <c r="K50" s="168" t="s">
        <v>5</v>
      </c>
      <c r="L50" s="222"/>
      <c r="M50" s="223"/>
    </row>
    <row r="51" spans="1:13" ht="11.25" customHeight="1">
      <c r="A51" s="208"/>
      <c r="B51" s="212"/>
      <c r="C51" s="213"/>
      <c r="D51" s="208"/>
      <c r="E51" s="218"/>
      <c r="F51" s="219"/>
      <c r="G51" s="208"/>
      <c r="H51" s="46" t="s">
        <v>71</v>
      </c>
      <c r="I51" s="85" t="s">
        <v>56</v>
      </c>
      <c r="J51" s="46" t="s">
        <v>71</v>
      </c>
      <c r="K51" s="170" t="s">
        <v>60</v>
      </c>
      <c r="L51" s="224"/>
      <c r="M51" s="225"/>
    </row>
    <row r="52" spans="1:13" ht="11.25" customHeight="1">
      <c r="A52" s="208"/>
      <c r="B52" s="212"/>
      <c r="C52" s="213"/>
      <c r="D52" s="208"/>
      <c r="E52" s="220"/>
      <c r="F52" s="221"/>
      <c r="G52" s="208"/>
      <c r="H52" s="46" t="s">
        <v>71</v>
      </c>
      <c r="I52" s="85" t="s">
        <v>41</v>
      </c>
      <c r="J52" s="46" t="s">
        <v>71</v>
      </c>
      <c r="K52" s="170" t="s">
        <v>59</v>
      </c>
      <c r="L52" s="224"/>
      <c r="M52" s="225"/>
    </row>
    <row r="53" spans="1:13" ht="11.25" customHeight="1">
      <c r="A53" s="208"/>
      <c r="B53" s="212"/>
      <c r="C53" s="213"/>
      <c r="D53" s="208"/>
      <c r="E53" s="216"/>
      <c r="F53" s="217"/>
      <c r="G53" s="208"/>
      <c r="H53" s="46" t="s">
        <v>71</v>
      </c>
      <c r="I53" s="85" t="s">
        <v>57</v>
      </c>
      <c r="J53" s="46" t="s">
        <v>71</v>
      </c>
      <c r="K53" s="170" t="s">
        <v>61</v>
      </c>
      <c r="L53" s="224"/>
      <c r="M53" s="225"/>
    </row>
    <row r="54" spans="1:13" ht="11.25" customHeight="1">
      <c r="A54" s="208"/>
      <c r="B54" s="212"/>
      <c r="C54" s="213"/>
      <c r="D54" s="208"/>
      <c r="E54" s="218"/>
      <c r="F54" s="219"/>
      <c r="G54" s="208"/>
      <c r="H54" s="46" t="s">
        <v>71</v>
      </c>
      <c r="I54" s="85" t="s">
        <v>58</v>
      </c>
      <c r="J54" s="46" t="s">
        <v>71</v>
      </c>
      <c r="K54" s="170" t="s">
        <v>62</v>
      </c>
      <c r="L54" s="224"/>
      <c r="M54" s="225"/>
    </row>
    <row r="55" spans="1:13" ht="11.25" customHeight="1">
      <c r="A55" s="209"/>
      <c r="B55" s="214"/>
      <c r="C55" s="215"/>
      <c r="D55" s="209"/>
      <c r="E55" s="220"/>
      <c r="F55" s="221"/>
      <c r="G55" s="209"/>
      <c r="H55" s="25" t="s">
        <v>71</v>
      </c>
      <c r="I55" s="86" t="s">
        <v>146</v>
      </c>
      <c r="J55" s="25" t="s">
        <v>71</v>
      </c>
      <c r="K55" s="87" t="s">
        <v>63</v>
      </c>
      <c r="L55" s="226"/>
      <c r="M55" s="227"/>
    </row>
    <row r="56" spans="1:13" ht="11.25" customHeight="1">
      <c r="A56" s="207">
        <v>9</v>
      </c>
      <c r="B56" s="210"/>
      <c r="C56" s="211"/>
      <c r="D56" s="207"/>
      <c r="E56" s="216"/>
      <c r="F56" s="217"/>
      <c r="G56" s="207"/>
      <c r="H56" s="44" t="s">
        <v>71</v>
      </c>
      <c r="I56" s="167" t="s">
        <v>4</v>
      </c>
      <c r="J56" s="44" t="s">
        <v>71</v>
      </c>
      <c r="K56" s="168" t="s">
        <v>5</v>
      </c>
      <c r="L56" s="222"/>
      <c r="M56" s="223"/>
    </row>
    <row r="57" spans="1:13" ht="11.25" customHeight="1">
      <c r="A57" s="208"/>
      <c r="B57" s="212"/>
      <c r="C57" s="213"/>
      <c r="D57" s="208"/>
      <c r="E57" s="218"/>
      <c r="F57" s="219"/>
      <c r="G57" s="208"/>
      <c r="H57" s="46" t="s">
        <v>71</v>
      </c>
      <c r="I57" s="85" t="s">
        <v>56</v>
      </c>
      <c r="J57" s="46" t="s">
        <v>71</v>
      </c>
      <c r="K57" s="170" t="s">
        <v>60</v>
      </c>
      <c r="L57" s="224"/>
      <c r="M57" s="225"/>
    </row>
    <row r="58" spans="1:13" ht="11.25" customHeight="1">
      <c r="A58" s="208"/>
      <c r="B58" s="212"/>
      <c r="C58" s="213"/>
      <c r="D58" s="208"/>
      <c r="E58" s="220"/>
      <c r="F58" s="221"/>
      <c r="G58" s="208"/>
      <c r="H58" s="46" t="s">
        <v>71</v>
      </c>
      <c r="I58" s="85" t="s">
        <v>41</v>
      </c>
      <c r="J58" s="46" t="s">
        <v>71</v>
      </c>
      <c r="K58" s="170" t="s">
        <v>59</v>
      </c>
      <c r="L58" s="224"/>
      <c r="M58" s="225"/>
    </row>
    <row r="59" spans="1:13" ht="11.25" customHeight="1">
      <c r="A59" s="208"/>
      <c r="B59" s="212"/>
      <c r="C59" s="213"/>
      <c r="D59" s="208"/>
      <c r="E59" s="216"/>
      <c r="F59" s="217"/>
      <c r="G59" s="208"/>
      <c r="H59" s="46" t="s">
        <v>71</v>
      </c>
      <c r="I59" s="85" t="s">
        <v>57</v>
      </c>
      <c r="J59" s="46" t="s">
        <v>71</v>
      </c>
      <c r="K59" s="170" t="s">
        <v>61</v>
      </c>
      <c r="L59" s="224"/>
      <c r="M59" s="225"/>
    </row>
    <row r="60" spans="1:13" ht="11.25" customHeight="1">
      <c r="A60" s="208"/>
      <c r="B60" s="212"/>
      <c r="C60" s="213"/>
      <c r="D60" s="208"/>
      <c r="E60" s="218"/>
      <c r="F60" s="219"/>
      <c r="G60" s="208"/>
      <c r="H60" s="46" t="s">
        <v>71</v>
      </c>
      <c r="I60" s="85" t="s">
        <v>58</v>
      </c>
      <c r="J60" s="46" t="s">
        <v>71</v>
      </c>
      <c r="K60" s="170" t="s">
        <v>62</v>
      </c>
      <c r="L60" s="224"/>
      <c r="M60" s="225"/>
    </row>
    <row r="61" spans="1:13" ht="11.25" customHeight="1">
      <c r="A61" s="209"/>
      <c r="B61" s="214"/>
      <c r="C61" s="215"/>
      <c r="D61" s="209"/>
      <c r="E61" s="220"/>
      <c r="F61" s="221"/>
      <c r="G61" s="209"/>
      <c r="H61" s="25" t="s">
        <v>71</v>
      </c>
      <c r="I61" s="86" t="s">
        <v>146</v>
      </c>
      <c r="J61" s="25" t="s">
        <v>71</v>
      </c>
      <c r="K61" s="87" t="s">
        <v>63</v>
      </c>
      <c r="L61" s="226"/>
      <c r="M61" s="227"/>
    </row>
    <row r="62" spans="1:13" ht="11.25" customHeight="1">
      <c r="A62" s="207">
        <v>10</v>
      </c>
      <c r="B62" s="210"/>
      <c r="C62" s="211"/>
      <c r="D62" s="207"/>
      <c r="E62" s="216"/>
      <c r="F62" s="217"/>
      <c r="G62" s="207"/>
      <c r="H62" s="44" t="s">
        <v>71</v>
      </c>
      <c r="I62" s="167" t="s">
        <v>4</v>
      </c>
      <c r="J62" s="44" t="s">
        <v>71</v>
      </c>
      <c r="K62" s="168" t="s">
        <v>5</v>
      </c>
      <c r="L62" s="222"/>
      <c r="M62" s="223"/>
    </row>
    <row r="63" spans="1:13" ht="11.25" customHeight="1">
      <c r="A63" s="208"/>
      <c r="B63" s="212"/>
      <c r="C63" s="213"/>
      <c r="D63" s="208"/>
      <c r="E63" s="218"/>
      <c r="F63" s="219"/>
      <c r="G63" s="208"/>
      <c r="H63" s="46" t="s">
        <v>71</v>
      </c>
      <c r="I63" s="85" t="s">
        <v>56</v>
      </c>
      <c r="J63" s="46" t="s">
        <v>71</v>
      </c>
      <c r="K63" s="170" t="s">
        <v>60</v>
      </c>
      <c r="L63" s="224"/>
      <c r="M63" s="225"/>
    </row>
    <row r="64" spans="1:13" ht="11.25" customHeight="1">
      <c r="A64" s="208"/>
      <c r="B64" s="212"/>
      <c r="C64" s="213"/>
      <c r="D64" s="208"/>
      <c r="E64" s="220"/>
      <c r="F64" s="221"/>
      <c r="G64" s="208"/>
      <c r="H64" s="46" t="s">
        <v>71</v>
      </c>
      <c r="I64" s="85" t="s">
        <v>41</v>
      </c>
      <c r="J64" s="46" t="s">
        <v>71</v>
      </c>
      <c r="K64" s="170" t="s">
        <v>59</v>
      </c>
      <c r="L64" s="224"/>
      <c r="M64" s="225"/>
    </row>
    <row r="65" spans="1:13" ht="11.25" customHeight="1">
      <c r="A65" s="208"/>
      <c r="B65" s="212"/>
      <c r="C65" s="213"/>
      <c r="D65" s="208"/>
      <c r="E65" s="216"/>
      <c r="F65" s="217"/>
      <c r="G65" s="208"/>
      <c r="H65" s="46" t="s">
        <v>71</v>
      </c>
      <c r="I65" s="85" t="s">
        <v>57</v>
      </c>
      <c r="J65" s="46" t="s">
        <v>71</v>
      </c>
      <c r="K65" s="170" t="s">
        <v>61</v>
      </c>
      <c r="L65" s="224"/>
      <c r="M65" s="225"/>
    </row>
    <row r="66" spans="1:13" ht="11.25" customHeight="1">
      <c r="A66" s="208"/>
      <c r="B66" s="212"/>
      <c r="C66" s="213"/>
      <c r="D66" s="208"/>
      <c r="E66" s="218"/>
      <c r="F66" s="219"/>
      <c r="G66" s="208"/>
      <c r="H66" s="46" t="s">
        <v>71</v>
      </c>
      <c r="I66" s="85" t="s">
        <v>58</v>
      </c>
      <c r="J66" s="46" t="s">
        <v>71</v>
      </c>
      <c r="K66" s="170" t="s">
        <v>62</v>
      </c>
      <c r="L66" s="224"/>
      <c r="M66" s="225"/>
    </row>
    <row r="67" spans="1:13" ht="11.25" customHeight="1">
      <c r="A67" s="209"/>
      <c r="B67" s="214"/>
      <c r="C67" s="215"/>
      <c r="D67" s="209"/>
      <c r="E67" s="220"/>
      <c r="F67" s="221"/>
      <c r="G67" s="209"/>
      <c r="H67" s="25" t="s">
        <v>71</v>
      </c>
      <c r="I67" s="86" t="s">
        <v>146</v>
      </c>
      <c r="J67" s="25" t="s">
        <v>71</v>
      </c>
      <c r="K67" s="87" t="s">
        <v>63</v>
      </c>
      <c r="L67" s="226"/>
      <c r="M67" s="227"/>
    </row>
    <row r="68" spans="1:13" ht="11.25" customHeight="1">
      <c r="A68" s="207">
        <v>11</v>
      </c>
      <c r="B68" s="210"/>
      <c r="C68" s="211"/>
      <c r="D68" s="207"/>
      <c r="E68" s="216"/>
      <c r="F68" s="217"/>
      <c r="G68" s="207"/>
      <c r="H68" s="44" t="s">
        <v>71</v>
      </c>
      <c r="I68" s="167" t="s">
        <v>4</v>
      </c>
      <c r="J68" s="44" t="s">
        <v>71</v>
      </c>
      <c r="K68" s="168" t="s">
        <v>5</v>
      </c>
      <c r="L68" s="222"/>
      <c r="M68" s="223"/>
    </row>
    <row r="69" spans="1:13" ht="11.25" customHeight="1">
      <c r="A69" s="208"/>
      <c r="B69" s="212"/>
      <c r="C69" s="213"/>
      <c r="D69" s="208"/>
      <c r="E69" s="218"/>
      <c r="F69" s="219"/>
      <c r="G69" s="208"/>
      <c r="H69" s="46" t="s">
        <v>71</v>
      </c>
      <c r="I69" s="85" t="s">
        <v>56</v>
      </c>
      <c r="J69" s="46" t="s">
        <v>71</v>
      </c>
      <c r="K69" s="170" t="s">
        <v>60</v>
      </c>
      <c r="L69" s="224"/>
      <c r="M69" s="225"/>
    </row>
    <row r="70" spans="1:13" ht="11.25" customHeight="1">
      <c r="A70" s="208"/>
      <c r="B70" s="212"/>
      <c r="C70" s="213"/>
      <c r="D70" s="208"/>
      <c r="E70" s="220"/>
      <c r="F70" s="221"/>
      <c r="G70" s="208"/>
      <c r="H70" s="46" t="s">
        <v>71</v>
      </c>
      <c r="I70" s="85" t="s">
        <v>41</v>
      </c>
      <c r="J70" s="46" t="s">
        <v>71</v>
      </c>
      <c r="K70" s="170" t="s">
        <v>59</v>
      </c>
      <c r="L70" s="224"/>
      <c r="M70" s="225"/>
    </row>
    <row r="71" spans="1:13" ht="11.25" customHeight="1">
      <c r="A71" s="208"/>
      <c r="B71" s="212"/>
      <c r="C71" s="213"/>
      <c r="D71" s="208"/>
      <c r="E71" s="216"/>
      <c r="F71" s="217"/>
      <c r="G71" s="208"/>
      <c r="H71" s="46" t="s">
        <v>71</v>
      </c>
      <c r="I71" s="85" t="s">
        <v>57</v>
      </c>
      <c r="J71" s="46" t="s">
        <v>71</v>
      </c>
      <c r="K71" s="170" t="s">
        <v>61</v>
      </c>
      <c r="L71" s="224"/>
      <c r="M71" s="225"/>
    </row>
    <row r="72" spans="1:13" ht="11.25" customHeight="1">
      <c r="A72" s="208"/>
      <c r="B72" s="212"/>
      <c r="C72" s="213"/>
      <c r="D72" s="208"/>
      <c r="E72" s="218"/>
      <c r="F72" s="219"/>
      <c r="G72" s="208"/>
      <c r="H72" s="46" t="s">
        <v>71</v>
      </c>
      <c r="I72" s="85" t="s">
        <v>58</v>
      </c>
      <c r="J72" s="46" t="s">
        <v>71</v>
      </c>
      <c r="K72" s="170" t="s">
        <v>62</v>
      </c>
      <c r="L72" s="224"/>
      <c r="M72" s="225"/>
    </row>
    <row r="73" spans="1:13" ht="11.25" customHeight="1">
      <c r="A73" s="209"/>
      <c r="B73" s="214"/>
      <c r="C73" s="215"/>
      <c r="D73" s="209"/>
      <c r="E73" s="220"/>
      <c r="F73" s="221"/>
      <c r="G73" s="209"/>
      <c r="H73" s="25" t="s">
        <v>71</v>
      </c>
      <c r="I73" s="86" t="s">
        <v>146</v>
      </c>
      <c r="J73" s="25" t="s">
        <v>71</v>
      </c>
      <c r="K73" s="87" t="s">
        <v>63</v>
      </c>
      <c r="L73" s="226"/>
      <c r="M73" s="227"/>
    </row>
    <row r="74" spans="1:13" ht="11.25" customHeight="1">
      <c r="A74" s="207">
        <v>12</v>
      </c>
      <c r="B74" s="210"/>
      <c r="C74" s="211"/>
      <c r="D74" s="207"/>
      <c r="E74" s="216"/>
      <c r="F74" s="217"/>
      <c r="G74" s="207"/>
      <c r="H74" s="44" t="s">
        <v>71</v>
      </c>
      <c r="I74" s="167" t="s">
        <v>4</v>
      </c>
      <c r="J74" s="44" t="s">
        <v>71</v>
      </c>
      <c r="K74" s="168" t="s">
        <v>5</v>
      </c>
      <c r="L74" s="222"/>
      <c r="M74" s="223"/>
    </row>
    <row r="75" spans="1:13" ht="11.25" customHeight="1">
      <c r="A75" s="208"/>
      <c r="B75" s="212"/>
      <c r="C75" s="213"/>
      <c r="D75" s="208"/>
      <c r="E75" s="218"/>
      <c r="F75" s="219"/>
      <c r="G75" s="208"/>
      <c r="H75" s="46" t="s">
        <v>71</v>
      </c>
      <c r="I75" s="85" t="s">
        <v>56</v>
      </c>
      <c r="J75" s="46" t="s">
        <v>71</v>
      </c>
      <c r="K75" s="170" t="s">
        <v>60</v>
      </c>
      <c r="L75" s="224"/>
      <c r="M75" s="225"/>
    </row>
    <row r="76" spans="1:13" ht="11.25" customHeight="1">
      <c r="A76" s="208"/>
      <c r="B76" s="212"/>
      <c r="C76" s="213"/>
      <c r="D76" s="208"/>
      <c r="E76" s="220"/>
      <c r="F76" s="221"/>
      <c r="G76" s="208"/>
      <c r="H76" s="46" t="s">
        <v>71</v>
      </c>
      <c r="I76" s="85" t="s">
        <v>41</v>
      </c>
      <c r="J76" s="46" t="s">
        <v>71</v>
      </c>
      <c r="K76" s="170" t="s">
        <v>59</v>
      </c>
      <c r="L76" s="224"/>
      <c r="M76" s="225"/>
    </row>
    <row r="77" spans="1:13" ht="11.25" customHeight="1">
      <c r="A77" s="208"/>
      <c r="B77" s="212"/>
      <c r="C77" s="213"/>
      <c r="D77" s="208"/>
      <c r="E77" s="216"/>
      <c r="F77" s="217"/>
      <c r="G77" s="208"/>
      <c r="H77" s="46" t="s">
        <v>71</v>
      </c>
      <c r="I77" s="85" t="s">
        <v>57</v>
      </c>
      <c r="J77" s="46" t="s">
        <v>71</v>
      </c>
      <c r="K77" s="170" t="s">
        <v>61</v>
      </c>
      <c r="L77" s="224"/>
      <c r="M77" s="225"/>
    </row>
    <row r="78" spans="1:13" ht="11.25" customHeight="1">
      <c r="A78" s="208"/>
      <c r="B78" s="212"/>
      <c r="C78" s="213"/>
      <c r="D78" s="208"/>
      <c r="E78" s="218"/>
      <c r="F78" s="219"/>
      <c r="G78" s="208"/>
      <c r="H78" s="46" t="s">
        <v>71</v>
      </c>
      <c r="I78" s="85" t="s">
        <v>58</v>
      </c>
      <c r="J78" s="46" t="s">
        <v>71</v>
      </c>
      <c r="K78" s="170" t="s">
        <v>62</v>
      </c>
      <c r="L78" s="224"/>
      <c r="M78" s="225"/>
    </row>
    <row r="79" spans="1:13" ht="11.25" customHeight="1">
      <c r="A79" s="209"/>
      <c r="B79" s="214"/>
      <c r="C79" s="215"/>
      <c r="D79" s="209"/>
      <c r="E79" s="220"/>
      <c r="F79" s="221"/>
      <c r="G79" s="209"/>
      <c r="H79" s="25" t="s">
        <v>71</v>
      </c>
      <c r="I79" s="86" t="s">
        <v>146</v>
      </c>
      <c r="J79" s="25" t="s">
        <v>71</v>
      </c>
      <c r="K79" s="87" t="s">
        <v>63</v>
      </c>
      <c r="L79" s="226"/>
      <c r="M79" s="227"/>
    </row>
    <row r="80" spans="1:13" ht="11.25" customHeight="1">
      <c r="A80" s="207">
        <v>13</v>
      </c>
      <c r="B80" s="210"/>
      <c r="C80" s="211"/>
      <c r="D80" s="207"/>
      <c r="E80" s="216"/>
      <c r="F80" s="217"/>
      <c r="G80" s="207"/>
      <c r="H80" s="44" t="s">
        <v>71</v>
      </c>
      <c r="I80" s="167" t="s">
        <v>4</v>
      </c>
      <c r="J80" s="44" t="s">
        <v>71</v>
      </c>
      <c r="K80" s="168" t="s">
        <v>5</v>
      </c>
      <c r="L80" s="222"/>
      <c r="M80" s="223"/>
    </row>
    <row r="81" spans="1:13" ht="11.25" customHeight="1">
      <c r="A81" s="208"/>
      <c r="B81" s="212"/>
      <c r="C81" s="213"/>
      <c r="D81" s="208"/>
      <c r="E81" s="218"/>
      <c r="F81" s="219"/>
      <c r="G81" s="208"/>
      <c r="H81" s="46" t="s">
        <v>71</v>
      </c>
      <c r="I81" s="85" t="s">
        <v>56</v>
      </c>
      <c r="J81" s="46" t="s">
        <v>71</v>
      </c>
      <c r="K81" s="170" t="s">
        <v>60</v>
      </c>
      <c r="L81" s="224"/>
      <c r="M81" s="225"/>
    </row>
    <row r="82" spans="1:13" ht="11.25" customHeight="1">
      <c r="A82" s="208"/>
      <c r="B82" s="212"/>
      <c r="C82" s="213"/>
      <c r="D82" s="208"/>
      <c r="E82" s="220"/>
      <c r="F82" s="221"/>
      <c r="G82" s="208"/>
      <c r="H82" s="46" t="s">
        <v>71</v>
      </c>
      <c r="I82" s="85" t="s">
        <v>41</v>
      </c>
      <c r="J82" s="46" t="s">
        <v>71</v>
      </c>
      <c r="K82" s="170" t="s">
        <v>59</v>
      </c>
      <c r="L82" s="224"/>
      <c r="M82" s="225"/>
    </row>
    <row r="83" spans="1:13" ht="11.25" customHeight="1">
      <c r="A83" s="208"/>
      <c r="B83" s="212"/>
      <c r="C83" s="213"/>
      <c r="D83" s="208"/>
      <c r="E83" s="216"/>
      <c r="F83" s="217"/>
      <c r="G83" s="208"/>
      <c r="H83" s="46" t="s">
        <v>71</v>
      </c>
      <c r="I83" s="85" t="s">
        <v>57</v>
      </c>
      <c r="J83" s="46" t="s">
        <v>71</v>
      </c>
      <c r="K83" s="170" t="s">
        <v>61</v>
      </c>
      <c r="L83" s="224"/>
      <c r="M83" s="225"/>
    </row>
    <row r="84" spans="1:13" ht="11.25" customHeight="1">
      <c r="A84" s="208"/>
      <c r="B84" s="212"/>
      <c r="C84" s="213"/>
      <c r="D84" s="208"/>
      <c r="E84" s="218"/>
      <c r="F84" s="219"/>
      <c r="G84" s="208"/>
      <c r="H84" s="46" t="s">
        <v>71</v>
      </c>
      <c r="I84" s="85" t="s">
        <v>58</v>
      </c>
      <c r="J84" s="46" t="s">
        <v>71</v>
      </c>
      <c r="K84" s="170" t="s">
        <v>62</v>
      </c>
      <c r="L84" s="224"/>
      <c r="M84" s="225"/>
    </row>
    <row r="85" spans="1:13" ht="11.25" customHeight="1">
      <c r="A85" s="209"/>
      <c r="B85" s="214"/>
      <c r="C85" s="215"/>
      <c r="D85" s="209"/>
      <c r="E85" s="220"/>
      <c r="F85" s="221"/>
      <c r="G85" s="209"/>
      <c r="H85" s="25" t="s">
        <v>71</v>
      </c>
      <c r="I85" s="86" t="s">
        <v>146</v>
      </c>
      <c r="J85" s="25" t="s">
        <v>71</v>
      </c>
      <c r="K85" s="87" t="s">
        <v>63</v>
      </c>
      <c r="L85" s="226"/>
      <c r="M85" s="227"/>
    </row>
    <row r="86" spans="1:13" ht="11.25" customHeight="1">
      <c r="A86" s="207">
        <v>14</v>
      </c>
      <c r="B86" s="210"/>
      <c r="C86" s="211"/>
      <c r="D86" s="207"/>
      <c r="E86" s="216"/>
      <c r="F86" s="217"/>
      <c r="G86" s="207"/>
      <c r="H86" s="44" t="s">
        <v>71</v>
      </c>
      <c r="I86" s="167" t="s">
        <v>4</v>
      </c>
      <c r="J86" s="44" t="s">
        <v>71</v>
      </c>
      <c r="K86" s="168" t="s">
        <v>5</v>
      </c>
      <c r="L86" s="222"/>
      <c r="M86" s="223"/>
    </row>
    <row r="87" spans="1:13" ht="11.25" customHeight="1">
      <c r="A87" s="208"/>
      <c r="B87" s="212"/>
      <c r="C87" s="213"/>
      <c r="D87" s="208"/>
      <c r="E87" s="218"/>
      <c r="F87" s="219"/>
      <c r="G87" s="208"/>
      <c r="H87" s="46" t="s">
        <v>71</v>
      </c>
      <c r="I87" s="85" t="s">
        <v>56</v>
      </c>
      <c r="J87" s="46" t="s">
        <v>71</v>
      </c>
      <c r="K87" s="170" t="s">
        <v>60</v>
      </c>
      <c r="L87" s="224"/>
      <c r="M87" s="225"/>
    </row>
    <row r="88" spans="1:13" ht="11.25" customHeight="1">
      <c r="A88" s="208"/>
      <c r="B88" s="212"/>
      <c r="C88" s="213"/>
      <c r="D88" s="208"/>
      <c r="E88" s="220"/>
      <c r="F88" s="221"/>
      <c r="G88" s="208"/>
      <c r="H88" s="46" t="s">
        <v>71</v>
      </c>
      <c r="I88" s="85" t="s">
        <v>41</v>
      </c>
      <c r="J88" s="46" t="s">
        <v>71</v>
      </c>
      <c r="K88" s="170" t="s">
        <v>59</v>
      </c>
      <c r="L88" s="224"/>
      <c r="M88" s="225"/>
    </row>
    <row r="89" spans="1:13" ht="11.25" customHeight="1">
      <c r="A89" s="208"/>
      <c r="B89" s="212"/>
      <c r="C89" s="213"/>
      <c r="D89" s="208"/>
      <c r="E89" s="216"/>
      <c r="F89" s="217"/>
      <c r="G89" s="208"/>
      <c r="H89" s="46" t="s">
        <v>71</v>
      </c>
      <c r="I89" s="85" t="s">
        <v>57</v>
      </c>
      <c r="J89" s="46" t="s">
        <v>71</v>
      </c>
      <c r="K89" s="170" t="s">
        <v>61</v>
      </c>
      <c r="L89" s="224"/>
      <c r="M89" s="225"/>
    </row>
    <row r="90" spans="1:13" ht="11.25" customHeight="1">
      <c r="A90" s="208"/>
      <c r="B90" s="212"/>
      <c r="C90" s="213"/>
      <c r="D90" s="208"/>
      <c r="E90" s="218"/>
      <c r="F90" s="219"/>
      <c r="G90" s="208"/>
      <c r="H90" s="46" t="s">
        <v>71</v>
      </c>
      <c r="I90" s="85" t="s">
        <v>58</v>
      </c>
      <c r="J90" s="46" t="s">
        <v>71</v>
      </c>
      <c r="K90" s="170" t="s">
        <v>62</v>
      </c>
      <c r="L90" s="224"/>
      <c r="M90" s="225"/>
    </row>
    <row r="91" spans="1:13" ht="11.25" customHeight="1">
      <c r="A91" s="209"/>
      <c r="B91" s="214"/>
      <c r="C91" s="215"/>
      <c r="D91" s="209"/>
      <c r="E91" s="220"/>
      <c r="F91" s="221"/>
      <c r="G91" s="209"/>
      <c r="H91" s="25" t="s">
        <v>71</v>
      </c>
      <c r="I91" s="86" t="s">
        <v>146</v>
      </c>
      <c r="J91" s="25" t="s">
        <v>71</v>
      </c>
      <c r="K91" s="87" t="s">
        <v>63</v>
      </c>
      <c r="L91" s="226"/>
      <c r="M91" s="227"/>
    </row>
    <row r="92" spans="1:13" ht="11.25" customHeight="1">
      <c r="A92" s="207">
        <v>15</v>
      </c>
      <c r="B92" s="210"/>
      <c r="C92" s="211"/>
      <c r="D92" s="207"/>
      <c r="E92" s="216"/>
      <c r="F92" s="217"/>
      <c r="G92" s="207"/>
      <c r="H92" s="44" t="s">
        <v>71</v>
      </c>
      <c r="I92" s="167" t="s">
        <v>4</v>
      </c>
      <c r="J92" s="44" t="s">
        <v>71</v>
      </c>
      <c r="K92" s="168" t="s">
        <v>5</v>
      </c>
      <c r="L92" s="222"/>
      <c r="M92" s="223"/>
    </row>
    <row r="93" spans="1:13" ht="11.25" customHeight="1">
      <c r="A93" s="208"/>
      <c r="B93" s="212"/>
      <c r="C93" s="213"/>
      <c r="D93" s="208"/>
      <c r="E93" s="218"/>
      <c r="F93" s="219"/>
      <c r="G93" s="208"/>
      <c r="H93" s="46" t="s">
        <v>71</v>
      </c>
      <c r="I93" s="85" t="s">
        <v>56</v>
      </c>
      <c r="J93" s="46" t="s">
        <v>71</v>
      </c>
      <c r="K93" s="170" t="s">
        <v>60</v>
      </c>
      <c r="L93" s="224"/>
      <c r="M93" s="225"/>
    </row>
    <row r="94" spans="1:13" ht="11.25" customHeight="1">
      <c r="A94" s="208"/>
      <c r="B94" s="212"/>
      <c r="C94" s="213"/>
      <c r="D94" s="208"/>
      <c r="E94" s="220"/>
      <c r="F94" s="221"/>
      <c r="G94" s="208"/>
      <c r="H94" s="46" t="s">
        <v>71</v>
      </c>
      <c r="I94" s="85" t="s">
        <v>41</v>
      </c>
      <c r="J94" s="46" t="s">
        <v>71</v>
      </c>
      <c r="K94" s="170" t="s">
        <v>59</v>
      </c>
      <c r="L94" s="224"/>
      <c r="M94" s="225"/>
    </row>
    <row r="95" spans="1:13" ht="11.25" customHeight="1">
      <c r="A95" s="208"/>
      <c r="B95" s="212"/>
      <c r="C95" s="213"/>
      <c r="D95" s="208"/>
      <c r="E95" s="216"/>
      <c r="F95" s="217"/>
      <c r="G95" s="208"/>
      <c r="H95" s="46" t="s">
        <v>71</v>
      </c>
      <c r="I95" s="85" t="s">
        <v>57</v>
      </c>
      <c r="J95" s="46" t="s">
        <v>71</v>
      </c>
      <c r="K95" s="170" t="s">
        <v>61</v>
      </c>
      <c r="L95" s="224"/>
      <c r="M95" s="225"/>
    </row>
    <row r="96" spans="1:13" ht="11.25" customHeight="1">
      <c r="A96" s="208"/>
      <c r="B96" s="212"/>
      <c r="C96" s="213"/>
      <c r="D96" s="208"/>
      <c r="E96" s="218"/>
      <c r="F96" s="219"/>
      <c r="G96" s="208"/>
      <c r="H96" s="46" t="s">
        <v>71</v>
      </c>
      <c r="I96" s="85" t="s">
        <v>58</v>
      </c>
      <c r="J96" s="46" t="s">
        <v>71</v>
      </c>
      <c r="K96" s="170" t="s">
        <v>62</v>
      </c>
      <c r="L96" s="224"/>
      <c r="M96" s="225"/>
    </row>
    <row r="97" spans="1:13" ht="11.25" customHeight="1">
      <c r="A97" s="209"/>
      <c r="B97" s="214"/>
      <c r="C97" s="215"/>
      <c r="D97" s="209"/>
      <c r="E97" s="220"/>
      <c r="F97" s="221"/>
      <c r="G97" s="209"/>
      <c r="H97" s="25" t="s">
        <v>71</v>
      </c>
      <c r="I97" s="86" t="s">
        <v>146</v>
      </c>
      <c r="J97" s="25" t="s">
        <v>71</v>
      </c>
      <c r="K97" s="87" t="s">
        <v>63</v>
      </c>
      <c r="L97" s="226"/>
      <c r="M97" s="227"/>
    </row>
    <row r="98" spans="1:13" ht="11.25" customHeight="1">
      <c r="A98" s="207">
        <v>16</v>
      </c>
      <c r="B98" s="210"/>
      <c r="C98" s="211"/>
      <c r="D98" s="207"/>
      <c r="E98" s="216"/>
      <c r="F98" s="217"/>
      <c r="G98" s="207"/>
      <c r="H98" s="44" t="s">
        <v>71</v>
      </c>
      <c r="I98" s="167" t="s">
        <v>4</v>
      </c>
      <c r="J98" s="44" t="s">
        <v>71</v>
      </c>
      <c r="K98" s="168" t="s">
        <v>5</v>
      </c>
      <c r="L98" s="222"/>
      <c r="M98" s="223"/>
    </row>
    <row r="99" spans="1:13" ht="11.25" customHeight="1">
      <c r="A99" s="208"/>
      <c r="B99" s="212"/>
      <c r="C99" s="213"/>
      <c r="D99" s="208"/>
      <c r="E99" s="218"/>
      <c r="F99" s="219"/>
      <c r="G99" s="208"/>
      <c r="H99" s="46" t="s">
        <v>71</v>
      </c>
      <c r="I99" s="85" t="s">
        <v>56</v>
      </c>
      <c r="J99" s="46" t="s">
        <v>71</v>
      </c>
      <c r="K99" s="170" t="s">
        <v>60</v>
      </c>
      <c r="L99" s="224"/>
      <c r="M99" s="225"/>
    </row>
    <row r="100" spans="1:13" ht="11.25" customHeight="1">
      <c r="A100" s="208"/>
      <c r="B100" s="212"/>
      <c r="C100" s="213"/>
      <c r="D100" s="208"/>
      <c r="E100" s="220"/>
      <c r="F100" s="221"/>
      <c r="G100" s="208"/>
      <c r="H100" s="46" t="s">
        <v>71</v>
      </c>
      <c r="I100" s="85" t="s">
        <v>41</v>
      </c>
      <c r="J100" s="46" t="s">
        <v>71</v>
      </c>
      <c r="K100" s="170" t="s">
        <v>59</v>
      </c>
      <c r="L100" s="224"/>
      <c r="M100" s="225"/>
    </row>
    <row r="101" spans="1:13" ht="11.25" customHeight="1">
      <c r="A101" s="208"/>
      <c r="B101" s="212"/>
      <c r="C101" s="213"/>
      <c r="D101" s="208"/>
      <c r="E101" s="216"/>
      <c r="F101" s="217"/>
      <c r="G101" s="208"/>
      <c r="H101" s="46" t="s">
        <v>71</v>
      </c>
      <c r="I101" s="85" t="s">
        <v>57</v>
      </c>
      <c r="J101" s="46" t="s">
        <v>71</v>
      </c>
      <c r="K101" s="170" t="s">
        <v>61</v>
      </c>
      <c r="L101" s="224"/>
      <c r="M101" s="225"/>
    </row>
    <row r="102" spans="1:13" ht="11.25" customHeight="1">
      <c r="A102" s="208"/>
      <c r="B102" s="212"/>
      <c r="C102" s="213"/>
      <c r="D102" s="208"/>
      <c r="E102" s="218"/>
      <c r="F102" s="219"/>
      <c r="G102" s="208"/>
      <c r="H102" s="46" t="s">
        <v>71</v>
      </c>
      <c r="I102" s="85" t="s">
        <v>58</v>
      </c>
      <c r="J102" s="46" t="s">
        <v>71</v>
      </c>
      <c r="K102" s="170" t="s">
        <v>62</v>
      </c>
      <c r="L102" s="224"/>
      <c r="M102" s="225"/>
    </row>
    <row r="103" spans="1:13" ht="11.25" customHeight="1">
      <c r="A103" s="209"/>
      <c r="B103" s="214"/>
      <c r="C103" s="215"/>
      <c r="D103" s="209"/>
      <c r="E103" s="220"/>
      <c r="F103" s="221"/>
      <c r="G103" s="209"/>
      <c r="H103" s="25" t="s">
        <v>71</v>
      </c>
      <c r="I103" s="86" t="s">
        <v>146</v>
      </c>
      <c r="J103" s="25" t="s">
        <v>71</v>
      </c>
      <c r="K103" s="87" t="s">
        <v>63</v>
      </c>
      <c r="L103" s="226"/>
      <c r="M103" s="227"/>
    </row>
    <row r="104" spans="1:13" ht="11.25" customHeight="1">
      <c r="A104" s="207">
        <v>17</v>
      </c>
      <c r="B104" s="210"/>
      <c r="C104" s="211"/>
      <c r="D104" s="207"/>
      <c r="E104" s="216"/>
      <c r="F104" s="217"/>
      <c r="G104" s="207"/>
      <c r="H104" s="44" t="s">
        <v>71</v>
      </c>
      <c r="I104" s="167" t="s">
        <v>4</v>
      </c>
      <c r="J104" s="44" t="s">
        <v>71</v>
      </c>
      <c r="K104" s="168" t="s">
        <v>5</v>
      </c>
      <c r="L104" s="222"/>
      <c r="M104" s="223"/>
    </row>
    <row r="105" spans="1:13" ht="11.25" customHeight="1">
      <c r="A105" s="208"/>
      <c r="B105" s="212"/>
      <c r="C105" s="213"/>
      <c r="D105" s="208"/>
      <c r="E105" s="218"/>
      <c r="F105" s="219"/>
      <c r="G105" s="208"/>
      <c r="H105" s="46" t="s">
        <v>71</v>
      </c>
      <c r="I105" s="85" t="s">
        <v>56</v>
      </c>
      <c r="J105" s="46" t="s">
        <v>71</v>
      </c>
      <c r="K105" s="170" t="s">
        <v>60</v>
      </c>
      <c r="L105" s="224"/>
      <c r="M105" s="225"/>
    </row>
    <row r="106" spans="1:13" ht="11.25" customHeight="1">
      <c r="A106" s="208"/>
      <c r="B106" s="212"/>
      <c r="C106" s="213"/>
      <c r="D106" s="208"/>
      <c r="E106" s="220"/>
      <c r="F106" s="221"/>
      <c r="G106" s="208"/>
      <c r="H106" s="46" t="s">
        <v>71</v>
      </c>
      <c r="I106" s="85" t="s">
        <v>41</v>
      </c>
      <c r="J106" s="46" t="s">
        <v>71</v>
      </c>
      <c r="K106" s="170" t="s">
        <v>59</v>
      </c>
      <c r="L106" s="224"/>
      <c r="M106" s="225"/>
    </row>
    <row r="107" spans="1:13" ht="11.25" customHeight="1">
      <c r="A107" s="208"/>
      <c r="B107" s="212"/>
      <c r="C107" s="213"/>
      <c r="D107" s="208"/>
      <c r="E107" s="216"/>
      <c r="F107" s="217"/>
      <c r="G107" s="208"/>
      <c r="H107" s="46" t="s">
        <v>71</v>
      </c>
      <c r="I107" s="85" t="s">
        <v>57</v>
      </c>
      <c r="J107" s="46" t="s">
        <v>71</v>
      </c>
      <c r="K107" s="170" t="s">
        <v>61</v>
      </c>
      <c r="L107" s="224"/>
      <c r="M107" s="225"/>
    </row>
    <row r="108" spans="1:13" ht="11.25" customHeight="1">
      <c r="A108" s="208"/>
      <c r="B108" s="212"/>
      <c r="C108" s="213"/>
      <c r="D108" s="208"/>
      <c r="E108" s="218"/>
      <c r="F108" s="219"/>
      <c r="G108" s="208"/>
      <c r="H108" s="46" t="s">
        <v>71</v>
      </c>
      <c r="I108" s="85" t="s">
        <v>58</v>
      </c>
      <c r="J108" s="46" t="s">
        <v>71</v>
      </c>
      <c r="K108" s="170" t="s">
        <v>62</v>
      </c>
      <c r="L108" s="224"/>
      <c r="M108" s="225"/>
    </row>
    <row r="109" spans="1:13" ht="11.25" customHeight="1">
      <c r="A109" s="209"/>
      <c r="B109" s="214"/>
      <c r="C109" s="215"/>
      <c r="D109" s="209"/>
      <c r="E109" s="220"/>
      <c r="F109" s="221"/>
      <c r="G109" s="209"/>
      <c r="H109" s="25" t="s">
        <v>71</v>
      </c>
      <c r="I109" s="86" t="s">
        <v>146</v>
      </c>
      <c r="J109" s="25" t="s">
        <v>71</v>
      </c>
      <c r="K109" s="87" t="s">
        <v>63</v>
      </c>
      <c r="L109" s="226"/>
      <c r="M109" s="227"/>
    </row>
    <row r="110" spans="1:13" ht="11.25" customHeight="1">
      <c r="A110" s="207">
        <v>18</v>
      </c>
      <c r="B110" s="210"/>
      <c r="C110" s="211"/>
      <c r="D110" s="207"/>
      <c r="E110" s="216"/>
      <c r="F110" s="217"/>
      <c r="G110" s="207"/>
      <c r="H110" s="44" t="s">
        <v>71</v>
      </c>
      <c r="I110" s="167" t="s">
        <v>4</v>
      </c>
      <c r="J110" s="44" t="s">
        <v>71</v>
      </c>
      <c r="K110" s="168" t="s">
        <v>5</v>
      </c>
      <c r="L110" s="222"/>
      <c r="M110" s="223"/>
    </row>
    <row r="111" spans="1:13" ht="11.25" customHeight="1">
      <c r="A111" s="208"/>
      <c r="B111" s="212"/>
      <c r="C111" s="213"/>
      <c r="D111" s="208"/>
      <c r="E111" s="218"/>
      <c r="F111" s="219"/>
      <c r="G111" s="208"/>
      <c r="H111" s="46" t="s">
        <v>71</v>
      </c>
      <c r="I111" s="85" t="s">
        <v>56</v>
      </c>
      <c r="J111" s="46" t="s">
        <v>71</v>
      </c>
      <c r="K111" s="170" t="s">
        <v>60</v>
      </c>
      <c r="L111" s="224"/>
      <c r="M111" s="225"/>
    </row>
    <row r="112" spans="1:13" ht="11.25" customHeight="1">
      <c r="A112" s="208"/>
      <c r="B112" s="212"/>
      <c r="C112" s="213"/>
      <c r="D112" s="208"/>
      <c r="E112" s="220"/>
      <c r="F112" s="221"/>
      <c r="G112" s="208"/>
      <c r="H112" s="46" t="s">
        <v>71</v>
      </c>
      <c r="I112" s="85" t="s">
        <v>41</v>
      </c>
      <c r="J112" s="46" t="s">
        <v>71</v>
      </c>
      <c r="K112" s="170" t="s">
        <v>59</v>
      </c>
      <c r="L112" s="224"/>
      <c r="M112" s="225"/>
    </row>
    <row r="113" spans="1:13" ht="11.25" customHeight="1">
      <c r="A113" s="208"/>
      <c r="B113" s="212"/>
      <c r="C113" s="213"/>
      <c r="D113" s="208"/>
      <c r="E113" s="216"/>
      <c r="F113" s="217"/>
      <c r="G113" s="208"/>
      <c r="H113" s="46" t="s">
        <v>71</v>
      </c>
      <c r="I113" s="85" t="s">
        <v>57</v>
      </c>
      <c r="J113" s="46" t="s">
        <v>71</v>
      </c>
      <c r="K113" s="170" t="s">
        <v>61</v>
      </c>
      <c r="L113" s="224"/>
      <c r="M113" s="225"/>
    </row>
    <row r="114" spans="1:13" ht="11.25" customHeight="1">
      <c r="A114" s="208"/>
      <c r="B114" s="212"/>
      <c r="C114" s="213"/>
      <c r="D114" s="208"/>
      <c r="E114" s="218"/>
      <c r="F114" s="219"/>
      <c r="G114" s="208"/>
      <c r="H114" s="46" t="s">
        <v>71</v>
      </c>
      <c r="I114" s="85" t="s">
        <v>58</v>
      </c>
      <c r="J114" s="46" t="s">
        <v>71</v>
      </c>
      <c r="K114" s="170" t="s">
        <v>62</v>
      </c>
      <c r="L114" s="224"/>
      <c r="M114" s="225"/>
    </row>
    <row r="115" spans="1:13" ht="11.25" customHeight="1">
      <c r="A115" s="209"/>
      <c r="B115" s="214"/>
      <c r="C115" s="215"/>
      <c r="D115" s="209"/>
      <c r="E115" s="220"/>
      <c r="F115" s="221"/>
      <c r="G115" s="209"/>
      <c r="H115" s="25" t="s">
        <v>71</v>
      </c>
      <c r="I115" s="86" t="s">
        <v>146</v>
      </c>
      <c r="J115" s="25" t="s">
        <v>71</v>
      </c>
      <c r="K115" s="87" t="s">
        <v>63</v>
      </c>
      <c r="L115" s="226"/>
      <c r="M115" s="227"/>
    </row>
    <row r="116" spans="1:13" ht="11.25" customHeight="1">
      <c r="A116" s="207">
        <v>19</v>
      </c>
      <c r="B116" s="210"/>
      <c r="C116" s="211"/>
      <c r="D116" s="207"/>
      <c r="E116" s="216"/>
      <c r="F116" s="217"/>
      <c r="G116" s="207"/>
      <c r="H116" s="44" t="s">
        <v>71</v>
      </c>
      <c r="I116" s="167" t="s">
        <v>4</v>
      </c>
      <c r="J116" s="44" t="s">
        <v>71</v>
      </c>
      <c r="K116" s="168" t="s">
        <v>5</v>
      </c>
      <c r="L116" s="222"/>
      <c r="M116" s="223"/>
    </row>
    <row r="117" spans="1:13" ht="11.25" customHeight="1">
      <c r="A117" s="208"/>
      <c r="B117" s="212"/>
      <c r="C117" s="213"/>
      <c r="D117" s="208"/>
      <c r="E117" s="218"/>
      <c r="F117" s="219"/>
      <c r="G117" s="208"/>
      <c r="H117" s="46" t="s">
        <v>71</v>
      </c>
      <c r="I117" s="85" t="s">
        <v>56</v>
      </c>
      <c r="J117" s="46" t="s">
        <v>71</v>
      </c>
      <c r="K117" s="170" t="s">
        <v>60</v>
      </c>
      <c r="L117" s="224"/>
      <c r="M117" s="225"/>
    </row>
    <row r="118" spans="1:13" ht="11.25" customHeight="1">
      <c r="A118" s="208"/>
      <c r="B118" s="212"/>
      <c r="C118" s="213"/>
      <c r="D118" s="208"/>
      <c r="E118" s="220"/>
      <c r="F118" s="221"/>
      <c r="G118" s="208"/>
      <c r="H118" s="46" t="s">
        <v>71</v>
      </c>
      <c r="I118" s="85" t="s">
        <v>41</v>
      </c>
      <c r="J118" s="46" t="s">
        <v>71</v>
      </c>
      <c r="K118" s="170" t="s">
        <v>59</v>
      </c>
      <c r="L118" s="224"/>
      <c r="M118" s="225"/>
    </row>
    <row r="119" spans="1:13" ht="11.25" customHeight="1">
      <c r="A119" s="208"/>
      <c r="B119" s="212"/>
      <c r="C119" s="213"/>
      <c r="D119" s="208"/>
      <c r="E119" s="216"/>
      <c r="F119" s="217"/>
      <c r="G119" s="208"/>
      <c r="H119" s="46" t="s">
        <v>71</v>
      </c>
      <c r="I119" s="85" t="s">
        <v>57</v>
      </c>
      <c r="J119" s="46" t="s">
        <v>71</v>
      </c>
      <c r="K119" s="170" t="s">
        <v>61</v>
      </c>
      <c r="L119" s="224"/>
      <c r="M119" s="225"/>
    </row>
    <row r="120" spans="1:13" ht="11.25" customHeight="1">
      <c r="A120" s="208"/>
      <c r="B120" s="212"/>
      <c r="C120" s="213"/>
      <c r="D120" s="208"/>
      <c r="E120" s="218"/>
      <c r="F120" s="219"/>
      <c r="G120" s="208"/>
      <c r="H120" s="46" t="s">
        <v>71</v>
      </c>
      <c r="I120" s="85" t="s">
        <v>58</v>
      </c>
      <c r="J120" s="46" t="s">
        <v>71</v>
      </c>
      <c r="K120" s="170" t="s">
        <v>62</v>
      </c>
      <c r="L120" s="224"/>
      <c r="M120" s="225"/>
    </row>
    <row r="121" spans="1:13" ht="11.25" customHeight="1">
      <c r="A121" s="209"/>
      <c r="B121" s="214"/>
      <c r="C121" s="215"/>
      <c r="D121" s="209"/>
      <c r="E121" s="220"/>
      <c r="F121" s="221"/>
      <c r="G121" s="209"/>
      <c r="H121" s="25" t="s">
        <v>71</v>
      </c>
      <c r="I121" s="86" t="s">
        <v>146</v>
      </c>
      <c r="J121" s="25" t="s">
        <v>71</v>
      </c>
      <c r="K121" s="87" t="s">
        <v>63</v>
      </c>
      <c r="L121" s="226"/>
      <c r="M121" s="227"/>
    </row>
    <row r="122" spans="1:13" ht="11.25" customHeight="1">
      <c r="A122" s="207">
        <v>20</v>
      </c>
      <c r="B122" s="210"/>
      <c r="C122" s="211"/>
      <c r="D122" s="207"/>
      <c r="E122" s="216"/>
      <c r="F122" s="217"/>
      <c r="G122" s="207"/>
      <c r="H122" s="44" t="s">
        <v>71</v>
      </c>
      <c r="I122" s="167" t="s">
        <v>4</v>
      </c>
      <c r="J122" s="44" t="s">
        <v>71</v>
      </c>
      <c r="K122" s="168" t="s">
        <v>5</v>
      </c>
      <c r="L122" s="222"/>
      <c r="M122" s="223"/>
    </row>
    <row r="123" spans="1:13" ht="11.25" customHeight="1">
      <c r="A123" s="208"/>
      <c r="B123" s="212"/>
      <c r="C123" s="213"/>
      <c r="D123" s="208"/>
      <c r="E123" s="218"/>
      <c r="F123" s="219"/>
      <c r="G123" s="208"/>
      <c r="H123" s="46" t="s">
        <v>71</v>
      </c>
      <c r="I123" s="85" t="s">
        <v>56</v>
      </c>
      <c r="J123" s="46" t="s">
        <v>71</v>
      </c>
      <c r="K123" s="170" t="s">
        <v>60</v>
      </c>
      <c r="L123" s="224"/>
      <c r="M123" s="225"/>
    </row>
    <row r="124" spans="1:13" ht="11.25" customHeight="1">
      <c r="A124" s="208"/>
      <c r="B124" s="212"/>
      <c r="C124" s="213"/>
      <c r="D124" s="208"/>
      <c r="E124" s="220"/>
      <c r="F124" s="221"/>
      <c r="G124" s="208"/>
      <c r="H124" s="46" t="s">
        <v>71</v>
      </c>
      <c r="I124" s="85" t="s">
        <v>41</v>
      </c>
      <c r="J124" s="46" t="s">
        <v>71</v>
      </c>
      <c r="K124" s="170" t="s">
        <v>59</v>
      </c>
      <c r="L124" s="224"/>
      <c r="M124" s="225"/>
    </row>
    <row r="125" spans="1:13" ht="11.25" customHeight="1">
      <c r="A125" s="208"/>
      <c r="B125" s="212"/>
      <c r="C125" s="213"/>
      <c r="D125" s="208"/>
      <c r="E125" s="216"/>
      <c r="F125" s="217"/>
      <c r="G125" s="208"/>
      <c r="H125" s="46" t="s">
        <v>71</v>
      </c>
      <c r="I125" s="85" t="s">
        <v>57</v>
      </c>
      <c r="J125" s="46" t="s">
        <v>71</v>
      </c>
      <c r="K125" s="170" t="s">
        <v>61</v>
      </c>
      <c r="L125" s="224"/>
      <c r="M125" s="225"/>
    </row>
    <row r="126" spans="1:13" ht="11.25" customHeight="1">
      <c r="A126" s="208"/>
      <c r="B126" s="212"/>
      <c r="C126" s="213"/>
      <c r="D126" s="208"/>
      <c r="E126" s="218"/>
      <c r="F126" s="219"/>
      <c r="G126" s="208"/>
      <c r="H126" s="46" t="s">
        <v>71</v>
      </c>
      <c r="I126" s="85" t="s">
        <v>58</v>
      </c>
      <c r="J126" s="46" t="s">
        <v>71</v>
      </c>
      <c r="K126" s="170" t="s">
        <v>62</v>
      </c>
      <c r="L126" s="224"/>
      <c r="M126" s="225"/>
    </row>
    <row r="127" spans="1:13" ht="11.25" customHeight="1">
      <c r="A127" s="209"/>
      <c r="B127" s="214"/>
      <c r="C127" s="215"/>
      <c r="D127" s="209"/>
      <c r="E127" s="220"/>
      <c r="F127" s="221"/>
      <c r="G127" s="209"/>
      <c r="H127" s="25" t="s">
        <v>71</v>
      </c>
      <c r="I127" s="86" t="s">
        <v>146</v>
      </c>
      <c r="J127" s="25" t="s">
        <v>71</v>
      </c>
      <c r="K127" s="87" t="s">
        <v>63</v>
      </c>
      <c r="L127" s="226"/>
      <c r="M127" s="227"/>
    </row>
    <row r="128" spans="1:13" ht="11.25" customHeight="1">
      <c r="A128" s="207">
        <v>21</v>
      </c>
      <c r="B128" s="210"/>
      <c r="C128" s="211"/>
      <c r="D128" s="207"/>
      <c r="E128" s="216"/>
      <c r="F128" s="217"/>
      <c r="G128" s="207"/>
      <c r="H128" s="44" t="s">
        <v>71</v>
      </c>
      <c r="I128" s="167" t="s">
        <v>4</v>
      </c>
      <c r="J128" s="44" t="s">
        <v>71</v>
      </c>
      <c r="K128" s="168" t="s">
        <v>5</v>
      </c>
      <c r="L128" s="222"/>
      <c r="M128" s="223"/>
    </row>
    <row r="129" spans="1:13" ht="11.25" customHeight="1">
      <c r="A129" s="208"/>
      <c r="B129" s="212"/>
      <c r="C129" s="213"/>
      <c r="D129" s="208"/>
      <c r="E129" s="218"/>
      <c r="F129" s="219"/>
      <c r="G129" s="208"/>
      <c r="H129" s="46" t="s">
        <v>71</v>
      </c>
      <c r="I129" s="85" t="s">
        <v>56</v>
      </c>
      <c r="J129" s="46" t="s">
        <v>71</v>
      </c>
      <c r="K129" s="170" t="s">
        <v>60</v>
      </c>
      <c r="L129" s="224"/>
      <c r="M129" s="225"/>
    </row>
    <row r="130" spans="1:13" ht="11.25" customHeight="1">
      <c r="A130" s="208"/>
      <c r="B130" s="212"/>
      <c r="C130" s="213"/>
      <c r="D130" s="208"/>
      <c r="E130" s="220"/>
      <c r="F130" s="221"/>
      <c r="G130" s="208"/>
      <c r="H130" s="46" t="s">
        <v>71</v>
      </c>
      <c r="I130" s="85" t="s">
        <v>41</v>
      </c>
      <c r="J130" s="46" t="s">
        <v>71</v>
      </c>
      <c r="K130" s="170" t="s">
        <v>59</v>
      </c>
      <c r="L130" s="224"/>
      <c r="M130" s="225"/>
    </row>
    <row r="131" spans="1:13" ht="11.25" customHeight="1">
      <c r="A131" s="208"/>
      <c r="B131" s="212"/>
      <c r="C131" s="213"/>
      <c r="D131" s="208"/>
      <c r="E131" s="216"/>
      <c r="F131" s="217"/>
      <c r="G131" s="208"/>
      <c r="H131" s="46" t="s">
        <v>71</v>
      </c>
      <c r="I131" s="85" t="s">
        <v>57</v>
      </c>
      <c r="J131" s="46" t="s">
        <v>71</v>
      </c>
      <c r="K131" s="170" t="s">
        <v>61</v>
      </c>
      <c r="L131" s="224"/>
      <c r="M131" s="225"/>
    </row>
    <row r="132" spans="1:13" ht="11.25" customHeight="1">
      <c r="A132" s="208"/>
      <c r="B132" s="212"/>
      <c r="C132" s="213"/>
      <c r="D132" s="208"/>
      <c r="E132" s="218"/>
      <c r="F132" s="219"/>
      <c r="G132" s="208"/>
      <c r="H132" s="46" t="s">
        <v>71</v>
      </c>
      <c r="I132" s="85" t="s">
        <v>58</v>
      </c>
      <c r="J132" s="46" t="s">
        <v>71</v>
      </c>
      <c r="K132" s="170" t="s">
        <v>62</v>
      </c>
      <c r="L132" s="224"/>
      <c r="M132" s="225"/>
    </row>
    <row r="133" spans="1:13" ht="11.25" customHeight="1">
      <c r="A133" s="209"/>
      <c r="B133" s="214"/>
      <c r="C133" s="215"/>
      <c r="D133" s="209"/>
      <c r="E133" s="220"/>
      <c r="F133" s="221"/>
      <c r="G133" s="209"/>
      <c r="H133" s="25" t="s">
        <v>71</v>
      </c>
      <c r="I133" s="86" t="s">
        <v>146</v>
      </c>
      <c r="J133" s="25" t="s">
        <v>71</v>
      </c>
      <c r="K133" s="87" t="s">
        <v>63</v>
      </c>
      <c r="L133" s="226"/>
      <c r="M133" s="227"/>
    </row>
    <row r="134" spans="1:13" ht="10.199999999999999" customHeight="1">
      <c r="A134" s="207">
        <v>22</v>
      </c>
      <c r="B134" s="210"/>
      <c r="C134" s="211"/>
      <c r="D134" s="207"/>
      <c r="E134" s="216"/>
      <c r="F134" s="217"/>
      <c r="G134" s="207"/>
      <c r="H134" s="44" t="s">
        <v>71</v>
      </c>
      <c r="I134" s="167" t="s">
        <v>4</v>
      </c>
      <c r="J134" s="44" t="s">
        <v>71</v>
      </c>
      <c r="K134" s="168" t="s">
        <v>5</v>
      </c>
      <c r="L134" s="222"/>
      <c r="M134" s="223"/>
    </row>
    <row r="135" spans="1:13" ht="10.199999999999999" customHeight="1">
      <c r="A135" s="208"/>
      <c r="B135" s="212"/>
      <c r="C135" s="213"/>
      <c r="D135" s="208"/>
      <c r="E135" s="218"/>
      <c r="F135" s="219"/>
      <c r="G135" s="208"/>
      <c r="H135" s="46" t="s">
        <v>71</v>
      </c>
      <c r="I135" s="85" t="s">
        <v>56</v>
      </c>
      <c r="J135" s="46" t="s">
        <v>71</v>
      </c>
      <c r="K135" s="170" t="s">
        <v>60</v>
      </c>
      <c r="L135" s="224"/>
      <c r="M135" s="225"/>
    </row>
    <row r="136" spans="1:13" ht="10.199999999999999" customHeight="1">
      <c r="A136" s="208"/>
      <c r="B136" s="212"/>
      <c r="C136" s="213"/>
      <c r="D136" s="208"/>
      <c r="E136" s="220"/>
      <c r="F136" s="221"/>
      <c r="G136" s="208"/>
      <c r="H136" s="46" t="s">
        <v>71</v>
      </c>
      <c r="I136" s="85" t="s">
        <v>41</v>
      </c>
      <c r="J136" s="46" t="s">
        <v>71</v>
      </c>
      <c r="K136" s="170" t="s">
        <v>59</v>
      </c>
      <c r="L136" s="224"/>
      <c r="M136" s="225"/>
    </row>
    <row r="137" spans="1:13" ht="10.199999999999999" customHeight="1">
      <c r="A137" s="208"/>
      <c r="B137" s="212"/>
      <c r="C137" s="213"/>
      <c r="D137" s="208"/>
      <c r="E137" s="216"/>
      <c r="F137" s="217"/>
      <c r="G137" s="208"/>
      <c r="H137" s="46" t="s">
        <v>71</v>
      </c>
      <c r="I137" s="85" t="s">
        <v>57</v>
      </c>
      <c r="J137" s="46" t="s">
        <v>71</v>
      </c>
      <c r="K137" s="170" t="s">
        <v>61</v>
      </c>
      <c r="L137" s="224"/>
      <c r="M137" s="225"/>
    </row>
    <row r="138" spans="1:13" ht="10.199999999999999" customHeight="1">
      <c r="A138" s="208"/>
      <c r="B138" s="212"/>
      <c r="C138" s="213"/>
      <c r="D138" s="208"/>
      <c r="E138" s="218"/>
      <c r="F138" s="219"/>
      <c r="G138" s="208"/>
      <c r="H138" s="46" t="s">
        <v>71</v>
      </c>
      <c r="I138" s="85" t="s">
        <v>58</v>
      </c>
      <c r="J138" s="46" t="s">
        <v>71</v>
      </c>
      <c r="K138" s="170" t="s">
        <v>62</v>
      </c>
      <c r="L138" s="224"/>
      <c r="M138" s="225"/>
    </row>
    <row r="139" spans="1:13" ht="10.199999999999999" customHeight="1">
      <c r="A139" s="209"/>
      <c r="B139" s="214"/>
      <c r="C139" s="215"/>
      <c r="D139" s="209"/>
      <c r="E139" s="220"/>
      <c r="F139" s="221"/>
      <c r="G139" s="209"/>
      <c r="H139" s="25" t="s">
        <v>71</v>
      </c>
      <c r="I139" s="86" t="s">
        <v>146</v>
      </c>
      <c r="J139" s="25" t="s">
        <v>71</v>
      </c>
      <c r="K139" s="87" t="s">
        <v>63</v>
      </c>
      <c r="L139" s="226"/>
      <c r="M139" s="227"/>
    </row>
    <row r="140" spans="1:13" ht="10.199999999999999" customHeight="1">
      <c r="A140" s="207">
        <v>23</v>
      </c>
      <c r="B140" s="210"/>
      <c r="C140" s="211"/>
      <c r="D140" s="207"/>
      <c r="E140" s="216"/>
      <c r="F140" s="217"/>
      <c r="G140" s="207"/>
      <c r="H140" s="44" t="s">
        <v>71</v>
      </c>
      <c r="I140" s="167" t="s">
        <v>4</v>
      </c>
      <c r="J140" s="44" t="s">
        <v>71</v>
      </c>
      <c r="K140" s="168" t="s">
        <v>5</v>
      </c>
      <c r="L140" s="222"/>
      <c r="M140" s="223"/>
    </row>
    <row r="141" spans="1:13" ht="10.199999999999999" customHeight="1">
      <c r="A141" s="208"/>
      <c r="B141" s="212"/>
      <c r="C141" s="213"/>
      <c r="D141" s="208"/>
      <c r="E141" s="218"/>
      <c r="F141" s="219"/>
      <c r="G141" s="208"/>
      <c r="H141" s="46" t="s">
        <v>71</v>
      </c>
      <c r="I141" s="85" t="s">
        <v>56</v>
      </c>
      <c r="J141" s="46" t="s">
        <v>71</v>
      </c>
      <c r="K141" s="170" t="s">
        <v>60</v>
      </c>
      <c r="L141" s="224"/>
      <c r="M141" s="225"/>
    </row>
    <row r="142" spans="1:13" ht="10.199999999999999" customHeight="1">
      <c r="A142" s="208"/>
      <c r="B142" s="212"/>
      <c r="C142" s="213"/>
      <c r="D142" s="208"/>
      <c r="E142" s="220"/>
      <c r="F142" s="221"/>
      <c r="G142" s="208"/>
      <c r="H142" s="46" t="s">
        <v>71</v>
      </c>
      <c r="I142" s="85" t="s">
        <v>41</v>
      </c>
      <c r="J142" s="46" t="s">
        <v>71</v>
      </c>
      <c r="K142" s="170" t="s">
        <v>59</v>
      </c>
      <c r="L142" s="224"/>
      <c r="M142" s="225"/>
    </row>
    <row r="143" spans="1:13" ht="10.199999999999999" customHeight="1">
      <c r="A143" s="208"/>
      <c r="B143" s="212"/>
      <c r="C143" s="213"/>
      <c r="D143" s="208"/>
      <c r="E143" s="216"/>
      <c r="F143" s="217"/>
      <c r="G143" s="208"/>
      <c r="H143" s="46" t="s">
        <v>71</v>
      </c>
      <c r="I143" s="85" t="s">
        <v>57</v>
      </c>
      <c r="J143" s="46" t="s">
        <v>71</v>
      </c>
      <c r="K143" s="170" t="s">
        <v>61</v>
      </c>
      <c r="L143" s="224"/>
      <c r="M143" s="225"/>
    </row>
    <row r="144" spans="1:13" ht="10.199999999999999" customHeight="1">
      <c r="A144" s="208"/>
      <c r="B144" s="212"/>
      <c r="C144" s="213"/>
      <c r="D144" s="208"/>
      <c r="E144" s="218"/>
      <c r="F144" s="219"/>
      <c r="G144" s="208"/>
      <c r="H144" s="46" t="s">
        <v>71</v>
      </c>
      <c r="I144" s="85" t="s">
        <v>58</v>
      </c>
      <c r="J144" s="46" t="s">
        <v>71</v>
      </c>
      <c r="K144" s="170" t="s">
        <v>62</v>
      </c>
      <c r="L144" s="224"/>
      <c r="M144" s="225"/>
    </row>
    <row r="145" spans="1:13" ht="10.199999999999999" customHeight="1">
      <c r="A145" s="209"/>
      <c r="B145" s="214"/>
      <c r="C145" s="215"/>
      <c r="D145" s="209"/>
      <c r="E145" s="220"/>
      <c r="F145" s="221"/>
      <c r="G145" s="209"/>
      <c r="H145" s="25" t="s">
        <v>71</v>
      </c>
      <c r="I145" s="86" t="s">
        <v>146</v>
      </c>
      <c r="J145" s="25" t="s">
        <v>71</v>
      </c>
      <c r="K145" s="87" t="s">
        <v>63</v>
      </c>
      <c r="L145" s="226"/>
      <c r="M145" s="227"/>
    </row>
    <row r="146" spans="1:13" ht="10.199999999999999" customHeight="1">
      <c r="A146" s="207">
        <v>24</v>
      </c>
      <c r="B146" s="210"/>
      <c r="C146" s="211"/>
      <c r="D146" s="207"/>
      <c r="E146" s="216"/>
      <c r="F146" s="217"/>
      <c r="G146" s="207"/>
      <c r="H146" s="44" t="s">
        <v>71</v>
      </c>
      <c r="I146" s="167" t="s">
        <v>4</v>
      </c>
      <c r="J146" s="44" t="s">
        <v>71</v>
      </c>
      <c r="K146" s="168" t="s">
        <v>5</v>
      </c>
      <c r="L146" s="222"/>
      <c r="M146" s="223"/>
    </row>
    <row r="147" spans="1:13" ht="10.199999999999999" customHeight="1">
      <c r="A147" s="208"/>
      <c r="B147" s="212"/>
      <c r="C147" s="213"/>
      <c r="D147" s="208"/>
      <c r="E147" s="218"/>
      <c r="F147" s="219"/>
      <c r="G147" s="208"/>
      <c r="H147" s="46" t="s">
        <v>71</v>
      </c>
      <c r="I147" s="85" t="s">
        <v>56</v>
      </c>
      <c r="J147" s="46" t="s">
        <v>71</v>
      </c>
      <c r="K147" s="170" t="s">
        <v>60</v>
      </c>
      <c r="L147" s="224"/>
      <c r="M147" s="225"/>
    </row>
    <row r="148" spans="1:13" ht="10.199999999999999" customHeight="1">
      <c r="A148" s="208"/>
      <c r="B148" s="212"/>
      <c r="C148" s="213"/>
      <c r="D148" s="208"/>
      <c r="E148" s="220"/>
      <c r="F148" s="221"/>
      <c r="G148" s="208"/>
      <c r="H148" s="46" t="s">
        <v>71</v>
      </c>
      <c r="I148" s="85" t="s">
        <v>41</v>
      </c>
      <c r="J148" s="46" t="s">
        <v>71</v>
      </c>
      <c r="K148" s="170" t="s">
        <v>59</v>
      </c>
      <c r="L148" s="224"/>
      <c r="M148" s="225"/>
    </row>
    <row r="149" spans="1:13" ht="10.199999999999999" customHeight="1">
      <c r="A149" s="208"/>
      <c r="B149" s="212"/>
      <c r="C149" s="213"/>
      <c r="D149" s="208"/>
      <c r="E149" s="216"/>
      <c r="F149" s="217"/>
      <c r="G149" s="208"/>
      <c r="H149" s="46" t="s">
        <v>71</v>
      </c>
      <c r="I149" s="85" t="s">
        <v>57</v>
      </c>
      <c r="J149" s="46" t="s">
        <v>71</v>
      </c>
      <c r="K149" s="170" t="s">
        <v>61</v>
      </c>
      <c r="L149" s="224"/>
      <c r="M149" s="225"/>
    </row>
    <row r="150" spans="1:13" ht="10.199999999999999" customHeight="1">
      <c r="A150" s="208"/>
      <c r="B150" s="212"/>
      <c r="C150" s="213"/>
      <c r="D150" s="208"/>
      <c r="E150" s="218"/>
      <c r="F150" s="219"/>
      <c r="G150" s="208"/>
      <c r="H150" s="46" t="s">
        <v>71</v>
      </c>
      <c r="I150" s="85" t="s">
        <v>58</v>
      </c>
      <c r="J150" s="46" t="s">
        <v>71</v>
      </c>
      <c r="K150" s="170" t="s">
        <v>62</v>
      </c>
      <c r="L150" s="224"/>
      <c r="M150" s="225"/>
    </row>
    <row r="151" spans="1:13" ht="10.199999999999999" customHeight="1">
      <c r="A151" s="209"/>
      <c r="B151" s="214"/>
      <c r="C151" s="215"/>
      <c r="D151" s="209"/>
      <c r="E151" s="220"/>
      <c r="F151" s="221"/>
      <c r="G151" s="209"/>
      <c r="H151" s="25" t="s">
        <v>71</v>
      </c>
      <c r="I151" s="86" t="s">
        <v>146</v>
      </c>
      <c r="J151" s="25" t="s">
        <v>71</v>
      </c>
      <c r="K151" s="87" t="s">
        <v>63</v>
      </c>
      <c r="L151" s="226"/>
      <c r="M151" s="227"/>
    </row>
    <row r="152" spans="1:13" ht="10.199999999999999" customHeight="1">
      <c r="A152" s="207">
        <v>25</v>
      </c>
      <c r="B152" s="210"/>
      <c r="C152" s="211"/>
      <c r="D152" s="207"/>
      <c r="E152" s="216"/>
      <c r="F152" s="217"/>
      <c r="G152" s="207"/>
      <c r="H152" s="44" t="s">
        <v>71</v>
      </c>
      <c r="I152" s="167" t="s">
        <v>4</v>
      </c>
      <c r="J152" s="44" t="s">
        <v>71</v>
      </c>
      <c r="K152" s="168" t="s">
        <v>5</v>
      </c>
      <c r="L152" s="222"/>
      <c r="M152" s="223"/>
    </row>
    <row r="153" spans="1:13" ht="10.199999999999999" customHeight="1">
      <c r="A153" s="208"/>
      <c r="B153" s="212"/>
      <c r="C153" s="213"/>
      <c r="D153" s="208"/>
      <c r="E153" s="218"/>
      <c r="F153" s="219"/>
      <c r="G153" s="208"/>
      <c r="H153" s="46" t="s">
        <v>71</v>
      </c>
      <c r="I153" s="85" t="s">
        <v>56</v>
      </c>
      <c r="J153" s="46" t="s">
        <v>71</v>
      </c>
      <c r="K153" s="170" t="s">
        <v>60</v>
      </c>
      <c r="L153" s="224"/>
      <c r="M153" s="225"/>
    </row>
    <row r="154" spans="1:13" ht="10.199999999999999" customHeight="1">
      <c r="A154" s="208"/>
      <c r="B154" s="212"/>
      <c r="C154" s="213"/>
      <c r="D154" s="208"/>
      <c r="E154" s="220"/>
      <c r="F154" s="221"/>
      <c r="G154" s="208"/>
      <c r="H154" s="46" t="s">
        <v>71</v>
      </c>
      <c r="I154" s="85" t="s">
        <v>41</v>
      </c>
      <c r="J154" s="46" t="s">
        <v>71</v>
      </c>
      <c r="K154" s="170" t="s">
        <v>59</v>
      </c>
      <c r="L154" s="224"/>
      <c r="M154" s="225"/>
    </row>
    <row r="155" spans="1:13" ht="10.199999999999999" customHeight="1">
      <c r="A155" s="208"/>
      <c r="B155" s="212"/>
      <c r="C155" s="213"/>
      <c r="D155" s="208"/>
      <c r="E155" s="216"/>
      <c r="F155" s="217"/>
      <c r="G155" s="208"/>
      <c r="H155" s="46" t="s">
        <v>71</v>
      </c>
      <c r="I155" s="85" t="s">
        <v>57</v>
      </c>
      <c r="J155" s="46" t="s">
        <v>71</v>
      </c>
      <c r="K155" s="170" t="s">
        <v>61</v>
      </c>
      <c r="L155" s="224"/>
      <c r="M155" s="225"/>
    </row>
    <row r="156" spans="1:13" ht="10.199999999999999" customHeight="1">
      <c r="A156" s="208"/>
      <c r="B156" s="212"/>
      <c r="C156" s="213"/>
      <c r="D156" s="208"/>
      <c r="E156" s="218"/>
      <c r="F156" s="219"/>
      <c r="G156" s="208"/>
      <c r="H156" s="46" t="s">
        <v>71</v>
      </c>
      <c r="I156" s="85" t="s">
        <v>58</v>
      </c>
      <c r="J156" s="46" t="s">
        <v>71</v>
      </c>
      <c r="K156" s="170" t="s">
        <v>62</v>
      </c>
      <c r="L156" s="224"/>
      <c r="M156" s="225"/>
    </row>
    <row r="157" spans="1:13" ht="10.199999999999999" customHeight="1">
      <c r="A157" s="209"/>
      <c r="B157" s="214"/>
      <c r="C157" s="215"/>
      <c r="D157" s="209"/>
      <c r="E157" s="220"/>
      <c r="F157" s="221"/>
      <c r="G157" s="209"/>
      <c r="H157" s="25" t="s">
        <v>71</v>
      </c>
      <c r="I157" s="86" t="s">
        <v>146</v>
      </c>
      <c r="J157" s="25" t="s">
        <v>71</v>
      </c>
      <c r="K157" s="87" t="s">
        <v>63</v>
      </c>
      <c r="L157" s="226"/>
      <c r="M157" s="227"/>
    </row>
    <row r="158" spans="1:13" ht="10.199999999999999" customHeight="1">
      <c r="A158" s="207">
        <v>26</v>
      </c>
      <c r="B158" s="210"/>
      <c r="C158" s="211"/>
      <c r="D158" s="207"/>
      <c r="E158" s="216"/>
      <c r="F158" s="217"/>
      <c r="G158" s="207"/>
      <c r="H158" s="44" t="s">
        <v>71</v>
      </c>
      <c r="I158" s="167" t="s">
        <v>4</v>
      </c>
      <c r="J158" s="44" t="s">
        <v>71</v>
      </c>
      <c r="K158" s="168" t="s">
        <v>5</v>
      </c>
      <c r="L158" s="222"/>
      <c r="M158" s="223"/>
    </row>
    <row r="159" spans="1:13" ht="10.199999999999999" customHeight="1">
      <c r="A159" s="208"/>
      <c r="B159" s="212"/>
      <c r="C159" s="213"/>
      <c r="D159" s="208"/>
      <c r="E159" s="218"/>
      <c r="F159" s="219"/>
      <c r="G159" s="208"/>
      <c r="H159" s="46" t="s">
        <v>71</v>
      </c>
      <c r="I159" s="85" t="s">
        <v>56</v>
      </c>
      <c r="J159" s="46" t="s">
        <v>71</v>
      </c>
      <c r="K159" s="170" t="s">
        <v>60</v>
      </c>
      <c r="L159" s="224"/>
      <c r="M159" s="225"/>
    </row>
    <row r="160" spans="1:13" ht="10.199999999999999" customHeight="1">
      <c r="A160" s="208"/>
      <c r="B160" s="212"/>
      <c r="C160" s="213"/>
      <c r="D160" s="208"/>
      <c r="E160" s="220"/>
      <c r="F160" s="221"/>
      <c r="G160" s="208"/>
      <c r="H160" s="46" t="s">
        <v>71</v>
      </c>
      <c r="I160" s="85" t="s">
        <v>41</v>
      </c>
      <c r="J160" s="46" t="s">
        <v>71</v>
      </c>
      <c r="K160" s="170" t="s">
        <v>59</v>
      </c>
      <c r="L160" s="224"/>
      <c r="M160" s="225"/>
    </row>
    <row r="161" spans="1:13" ht="10.199999999999999" customHeight="1">
      <c r="A161" s="208"/>
      <c r="B161" s="212"/>
      <c r="C161" s="213"/>
      <c r="D161" s="208"/>
      <c r="E161" s="216"/>
      <c r="F161" s="217"/>
      <c r="G161" s="208"/>
      <c r="H161" s="46" t="s">
        <v>71</v>
      </c>
      <c r="I161" s="85" t="s">
        <v>57</v>
      </c>
      <c r="J161" s="46" t="s">
        <v>71</v>
      </c>
      <c r="K161" s="170" t="s">
        <v>61</v>
      </c>
      <c r="L161" s="224"/>
      <c r="M161" s="225"/>
    </row>
    <row r="162" spans="1:13" ht="10.199999999999999" customHeight="1">
      <c r="A162" s="208"/>
      <c r="B162" s="212"/>
      <c r="C162" s="213"/>
      <c r="D162" s="208"/>
      <c r="E162" s="218"/>
      <c r="F162" s="219"/>
      <c r="G162" s="208"/>
      <c r="H162" s="46" t="s">
        <v>71</v>
      </c>
      <c r="I162" s="85" t="s">
        <v>58</v>
      </c>
      <c r="J162" s="46" t="s">
        <v>71</v>
      </c>
      <c r="K162" s="170" t="s">
        <v>62</v>
      </c>
      <c r="L162" s="224"/>
      <c r="M162" s="225"/>
    </row>
    <row r="163" spans="1:13" ht="10.199999999999999" customHeight="1">
      <c r="A163" s="209"/>
      <c r="B163" s="214"/>
      <c r="C163" s="215"/>
      <c r="D163" s="209"/>
      <c r="E163" s="220"/>
      <c r="F163" s="221"/>
      <c r="G163" s="209"/>
      <c r="H163" s="25" t="s">
        <v>71</v>
      </c>
      <c r="I163" s="86" t="s">
        <v>146</v>
      </c>
      <c r="J163" s="25" t="s">
        <v>71</v>
      </c>
      <c r="K163" s="87" t="s">
        <v>63</v>
      </c>
      <c r="L163" s="226"/>
      <c r="M163" s="227"/>
    </row>
    <row r="164" spans="1:13" ht="10.199999999999999" customHeight="1">
      <c r="A164" s="207">
        <v>27</v>
      </c>
      <c r="B164" s="210"/>
      <c r="C164" s="211"/>
      <c r="D164" s="207"/>
      <c r="E164" s="216"/>
      <c r="F164" s="217"/>
      <c r="G164" s="207"/>
      <c r="H164" s="44" t="s">
        <v>71</v>
      </c>
      <c r="I164" s="167" t="s">
        <v>4</v>
      </c>
      <c r="J164" s="44" t="s">
        <v>71</v>
      </c>
      <c r="K164" s="168" t="s">
        <v>5</v>
      </c>
      <c r="L164" s="222"/>
      <c r="M164" s="223"/>
    </row>
    <row r="165" spans="1:13" ht="10.199999999999999" customHeight="1">
      <c r="A165" s="208"/>
      <c r="B165" s="212"/>
      <c r="C165" s="213"/>
      <c r="D165" s="208"/>
      <c r="E165" s="218"/>
      <c r="F165" s="219"/>
      <c r="G165" s="208"/>
      <c r="H165" s="46" t="s">
        <v>71</v>
      </c>
      <c r="I165" s="85" t="s">
        <v>56</v>
      </c>
      <c r="J165" s="46" t="s">
        <v>71</v>
      </c>
      <c r="K165" s="170" t="s">
        <v>60</v>
      </c>
      <c r="L165" s="224"/>
      <c r="M165" s="225"/>
    </row>
    <row r="166" spans="1:13" ht="10.199999999999999" customHeight="1">
      <c r="A166" s="208"/>
      <c r="B166" s="212"/>
      <c r="C166" s="213"/>
      <c r="D166" s="208"/>
      <c r="E166" s="220"/>
      <c r="F166" s="221"/>
      <c r="G166" s="208"/>
      <c r="H166" s="46" t="s">
        <v>71</v>
      </c>
      <c r="I166" s="85" t="s">
        <v>41</v>
      </c>
      <c r="J166" s="46" t="s">
        <v>71</v>
      </c>
      <c r="K166" s="170" t="s">
        <v>59</v>
      </c>
      <c r="L166" s="224"/>
      <c r="M166" s="225"/>
    </row>
    <row r="167" spans="1:13" ht="10.199999999999999" customHeight="1">
      <c r="A167" s="208"/>
      <c r="B167" s="212"/>
      <c r="C167" s="213"/>
      <c r="D167" s="208"/>
      <c r="E167" s="216"/>
      <c r="F167" s="217"/>
      <c r="G167" s="208"/>
      <c r="H167" s="46" t="s">
        <v>71</v>
      </c>
      <c r="I167" s="85" t="s">
        <v>57</v>
      </c>
      <c r="J167" s="46" t="s">
        <v>71</v>
      </c>
      <c r="K167" s="170" t="s">
        <v>61</v>
      </c>
      <c r="L167" s="224"/>
      <c r="M167" s="225"/>
    </row>
    <row r="168" spans="1:13" ht="10.199999999999999" customHeight="1">
      <c r="A168" s="208"/>
      <c r="B168" s="212"/>
      <c r="C168" s="213"/>
      <c r="D168" s="208"/>
      <c r="E168" s="218"/>
      <c r="F168" s="219"/>
      <c r="G168" s="208"/>
      <c r="H168" s="46" t="s">
        <v>71</v>
      </c>
      <c r="I168" s="85" t="s">
        <v>58</v>
      </c>
      <c r="J168" s="46" t="s">
        <v>71</v>
      </c>
      <c r="K168" s="170" t="s">
        <v>62</v>
      </c>
      <c r="L168" s="224"/>
      <c r="M168" s="225"/>
    </row>
    <row r="169" spans="1:13" ht="10.199999999999999" customHeight="1">
      <c r="A169" s="209"/>
      <c r="B169" s="214"/>
      <c r="C169" s="215"/>
      <c r="D169" s="209"/>
      <c r="E169" s="220"/>
      <c r="F169" s="221"/>
      <c r="G169" s="209"/>
      <c r="H169" s="25" t="s">
        <v>71</v>
      </c>
      <c r="I169" s="86" t="s">
        <v>146</v>
      </c>
      <c r="J169" s="25" t="s">
        <v>71</v>
      </c>
      <c r="K169" s="87" t="s">
        <v>63</v>
      </c>
      <c r="L169" s="226"/>
      <c r="M169" s="227"/>
    </row>
    <row r="170" spans="1:13" ht="10.199999999999999" customHeight="1">
      <c r="A170" s="207">
        <v>28</v>
      </c>
      <c r="B170" s="210"/>
      <c r="C170" s="211"/>
      <c r="D170" s="207"/>
      <c r="E170" s="216"/>
      <c r="F170" s="217"/>
      <c r="G170" s="207"/>
      <c r="H170" s="44" t="s">
        <v>71</v>
      </c>
      <c r="I170" s="167" t="s">
        <v>4</v>
      </c>
      <c r="J170" s="44" t="s">
        <v>71</v>
      </c>
      <c r="K170" s="168" t="s">
        <v>5</v>
      </c>
      <c r="L170" s="222"/>
      <c r="M170" s="223"/>
    </row>
    <row r="171" spans="1:13" ht="10.199999999999999" customHeight="1">
      <c r="A171" s="208"/>
      <c r="B171" s="212"/>
      <c r="C171" s="213"/>
      <c r="D171" s="208"/>
      <c r="E171" s="218"/>
      <c r="F171" s="219"/>
      <c r="G171" s="208"/>
      <c r="H171" s="46" t="s">
        <v>71</v>
      </c>
      <c r="I171" s="85" t="s">
        <v>56</v>
      </c>
      <c r="J171" s="46" t="s">
        <v>71</v>
      </c>
      <c r="K171" s="170" t="s">
        <v>60</v>
      </c>
      <c r="L171" s="224"/>
      <c r="M171" s="225"/>
    </row>
    <row r="172" spans="1:13" ht="10.199999999999999" customHeight="1">
      <c r="A172" s="208"/>
      <c r="B172" s="212"/>
      <c r="C172" s="213"/>
      <c r="D172" s="208"/>
      <c r="E172" s="220"/>
      <c r="F172" s="221"/>
      <c r="G172" s="208"/>
      <c r="H172" s="46" t="s">
        <v>71</v>
      </c>
      <c r="I172" s="85" t="s">
        <v>41</v>
      </c>
      <c r="J172" s="46" t="s">
        <v>71</v>
      </c>
      <c r="K172" s="170" t="s">
        <v>59</v>
      </c>
      <c r="L172" s="224"/>
      <c r="M172" s="225"/>
    </row>
    <row r="173" spans="1:13" ht="10.199999999999999" customHeight="1">
      <c r="A173" s="208"/>
      <c r="B173" s="212"/>
      <c r="C173" s="213"/>
      <c r="D173" s="208"/>
      <c r="E173" s="216"/>
      <c r="F173" s="217"/>
      <c r="G173" s="208"/>
      <c r="H173" s="46" t="s">
        <v>71</v>
      </c>
      <c r="I173" s="85" t="s">
        <v>57</v>
      </c>
      <c r="J173" s="46" t="s">
        <v>71</v>
      </c>
      <c r="K173" s="170" t="s">
        <v>61</v>
      </c>
      <c r="L173" s="224"/>
      <c r="M173" s="225"/>
    </row>
    <row r="174" spans="1:13" ht="10.199999999999999" customHeight="1">
      <c r="A174" s="208"/>
      <c r="B174" s="212"/>
      <c r="C174" s="213"/>
      <c r="D174" s="208"/>
      <c r="E174" s="218"/>
      <c r="F174" s="219"/>
      <c r="G174" s="208"/>
      <c r="H174" s="46" t="s">
        <v>71</v>
      </c>
      <c r="I174" s="85" t="s">
        <v>58</v>
      </c>
      <c r="J174" s="46" t="s">
        <v>71</v>
      </c>
      <c r="K174" s="170" t="s">
        <v>62</v>
      </c>
      <c r="L174" s="224"/>
      <c r="M174" s="225"/>
    </row>
    <row r="175" spans="1:13" ht="10.199999999999999" customHeight="1">
      <c r="A175" s="209"/>
      <c r="B175" s="214"/>
      <c r="C175" s="215"/>
      <c r="D175" s="209"/>
      <c r="E175" s="220"/>
      <c r="F175" s="221"/>
      <c r="G175" s="209"/>
      <c r="H175" s="25" t="s">
        <v>71</v>
      </c>
      <c r="I175" s="86" t="s">
        <v>146</v>
      </c>
      <c r="J175" s="25" t="s">
        <v>71</v>
      </c>
      <c r="K175" s="87" t="s">
        <v>63</v>
      </c>
      <c r="L175" s="226"/>
      <c r="M175" s="227"/>
    </row>
    <row r="176" spans="1:13" ht="10.199999999999999" customHeight="1">
      <c r="A176" s="207">
        <v>29</v>
      </c>
      <c r="B176" s="210"/>
      <c r="C176" s="211"/>
      <c r="D176" s="207"/>
      <c r="E176" s="216"/>
      <c r="F176" s="217"/>
      <c r="G176" s="207"/>
      <c r="H176" s="44" t="s">
        <v>71</v>
      </c>
      <c r="I176" s="167" t="s">
        <v>4</v>
      </c>
      <c r="J176" s="44" t="s">
        <v>71</v>
      </c>
      <c r="K176" s="168" t="s">
        <v>5</v>
      </c>
      <c r="L176" s="222"/>
      <c r="M176" s="223"/>
    </row>
    <row r="177" spans="1:39" ht="10.199999999999999" customHeight="1">
      <c r="A177" s="208"/>
      <c r="B177" s="212"/>
      <c r="C177" s="213"/>
      <c r="D177" s="208"/>
      <c r="E177" s="218"/>
      <c r="F177" s="219"/>
      <c r="G177" s="208"/>
      <c r="H177" s="46" t="s">
        <v>71</v>
      </c>
      <c r="I177" s="85" t="s">
        <v>56</v>
      </c>
      <c r="J177" s="46" t="s">
        <v>71</v>
      </c>
      <c r="K177" s="170" t="s">
        <v>60</v>
      </c>
      <c r="L177" s="224"/>
      <c r="M177" s="225"/>
    </row>
    <row r="178" spans="1:39" ht="10.199999999999999" customHeight="1">
      <c r="A178" s="208"/>
      <c r="B178" s="212"/>
      <c r="C178" s="213"/>
      <c r="D178" s="208"/>
      <c r="E178" s="220"/>
      <c r="F178" s="221"/>
      <c r="G178" s="208"/>
      <c r="H178" s="46" t="s">
        <v>71</v>
      </c>
      <c r="I178" s="85" t="s">
        <v>41</v>
      </c>
      <c r="J178" s="46" t="s">
        <v>71</v>
      </c>
      <c r="K178" s="170" t="s">
        <v>59</v>
      </c>
      <c r="L178" s="224"/>
      <c r="M178" s="225"/>
    </row>
    <row r="179" spans="1:39" ht="10.199999999999999" customHeight="1">
      <c r="A179" s="208"/>
      <c r="B179" s="212"/>
      <c r="C179" s="213"/>
      <c r="D179" s="208"/>
      <c r="E179" s="216"/>
      <c r="F179" s="217"/>
      <c r="G179" s="208"/>
      <c r="H179" s="46" t="s">
        <v>71</v>
      </c>
      <c r="I179" s="85" t="s">
        <v>57</v>
      </c>
      <c r="J179" s="46" t="s">
        <v>71</v>
      </c>
      <c r="K179" s="170" t="s">
        <v>61</v>
      </c>
      <c r="L179" s="224"/>
      <c r="M179" s="225"/>
    </row>
    <row r="180" spans="1:39" ht="10.199999999999999" customHeight="1">
      <c r="A180" s="208"/>
      <c r="B180" s="212"/>
      <c r="C180" s="213"/>
      <c r="D180" s="208"/>
      <c r="E180" s="218"/>
      <c r="F180" s="219"/>
      <c r="G180" s="208"/>
      <c r="H180" s="46" t="s">
        <v>71</v>
      </c>
      <c r="I180" s="85" t="s">
        <v>58</v>
      </c>
      <c r="J180" s="46" t="s">
        <v>71</v>
      </c>
      <c r="K180" s="170" t="s">
        <v>62</v>
      </c>
      <c r="L180" s="224"/>
      <c r="M180" s="225"/>
    </row>
    <row r="181" spans="1:39" ht="10.199999999999999" customHeight="1">
      <c r="A181" s="209"/>
      <c r="B181" s="214"/>
      <c r="C181" s="215"/>
      <c r="D181" s="209"/>
      <c r="E181" s="220"/>
      <c r="F181" s="221"/>
      <c r="G181" s="209"/>
      <c r="H181" s="25" t="s">
        <v>71</v>
      </c>
      <c r="I181" s="86" t="s">
        <v>146</v>
      </c>
      <c r="J181" s="25" t="s">
        <v>71</v>
      </c>
      <c r="K181" s="87" t="s">
        <v>63</v>
      </c>
      <c r="L181" s="226"/>
      <c r="M181" s="227"/>
    </row>
    <row r="182" spans="1:39" ht="10.199999999999999" customHeight="1">
      <c r="A182" s="207">
        <v>30</v>
      </c>
      <c r="B182" s="210"/>
      <c r="C182" s="211"/>
      <c r="D182" s="207"/>
      <c r="E182" s="216"/>
      <c r="F182" s="217"/>
      <c r="G182" s="207"/>
      <c r="H182" s="44" t="s">
        <v>71</v>
      </c>
      <c r="I182" s="167" t="s">
        <v>4</v>
      </c>
      <c r="J182" s="44" t="s">
        <v>71</v>
      </c>
      <c r="K182" s="168" t="s">
        <v>5</v>
      </c>
      <c r="L182" s="222"/>
      <c r="M182" s="223"/>
    </row>
    <row r="183" spans="1:39" ht="10.199999999999999" customHeight="1">
      <c r="A183" s="208"/>
      <c r="B183" s="212"/>
      <c r="C183" s="213"/>
      <c r="D183" s="208"/>
      <c r="E183" s="218"/>
      <c r="F183" s="219"/>
      <c r="G183" s="208"/>
      <c r="H183" s="46" t="s">
        <v>71</v>
      </c>
      <c r="I183" s="85" t="s">
        <v>56</v>
      </c>
      <c r="J183" s="46" t="s">
        <v>71</v>
      </c>
      <c r="K183" s="170" t="s">
        <v>60</v>
      </c>
      <c r="L183" s="224"/>
      <c r="M183" s="225"/>
    </row>
    <row r="184" spans="1:39" ht="10.199999999999999" customHeight="1">
      <c r="A184" s="208"/>
      <c r="B184" s="212"/>
      <c r="C184" s="213"/>
      <c r="D184" s="208"/>
      <c r="E184" s="220"/>
      <c r="F184" s="221"/>
      <c r="G184" s="208"/>
      <c r="H184" s="46" t="s">
        <v>71</v>
      </c>
      <c r="I184" s="85" t="s">
        <v>41</v>
      </c>
      <c r="J184" s="46" t="s">
        <v>71</v>
      </c>
      <c r="K184" s="170" t="s">
        <v>59</v>
      </c>
      <c r="L184" s="224"/>
      <c r="M184" s="225"/>
    </row>
    <row r="185" spans="1:39" ht="10.199999999999999" customHeight="1">
      <c r="A185" s="208"/>
      <c r="B185" s="212"/>
      <c r="C185" s="213"/>
      <c r="D185" s="208"/>
      <c r="E185" s="216"/>
      <c r="F185" s="217"/>
      <c r="G185" s="208"/>
      <c r="H185" s="46" t="s">
        <v>71</v>
      </c>
      <c r="I185" s="85" t="s">
        <v>57</v>
      </c>
      <c r="J185" s="46" t="s">
        <v>71</v>
      </c>
      <c r="K185" s="170" t="s">
        <v>61</v>
      </c>
      <c r="L185" s="224"/>
      <c r="M185" s="225"/>
    </row>
    <row r="186" spans="1:39" ht="10.199999999999999" customHeight="1">
      <c r="A186" s="208"/>
      <c r="B186" s="212"/>
      <c r="C186" s="213"/>
      <c r="D186" s="208"/>
      <c r="E186" s="218"/>
      <c r="F186" s="219"/>
      <c r="G186" s="208"/>
      <c r="H186" s="46" t="s">
        <v>71</v>
      </c>
      <c r="I186" s="85" t="s">
        <v>58</v>
      </c>
      <c r="J186" s="46" t="s">
        <v>71</v>
      </c>
      <c r="K186" s="170" t="s">
        <v>62</v>
      </c>
      <c r="L186" s="224"/>
      <c r="M186" s="225"/>
    </row>
    <row r="187" spans="1:39" ht="10.199999999999999" customHeight="1">
      <c r="A187" s="209"/>
      <c r="B187" s="214"/>
      <c r="C187" s="215"/>
      <c r="D187" s="209"/>
      <c r="E187" s="220"/>
      <c r="F187" s="221"/>
      <c r="G187" s="209"/>
      <c r="H187" s="25" t="s">
        <v>71</v>
      </c>
      <c r="I187" s="86" t="s">
        <v>146</v>
      </c>
      <c r="J187" s="25" t="s">
        <v>71</v>
      </c>
      <c r="K187" s="87" t="s">
        <v>63</v>
      </c>
      <c r="L187" s="226"/>
      <c r="M187" s="227"/>
    </row>
    <row r="188" spans="1:39" s="79" customFormat="1" ht="28.4" customHeight="1">
      <c r="A188" s="276" t="s">
        <v>73</v>
      </c>
      <c r="B188" s="276"/>
      <c r="C188" s="276"/>
      <c r="D188" s="276"/>
      <c r="E188" s="274"/>
      <c r="F188" s="274"/>
      <c r="G188" s="274"/>
      <c r="H188" s="185"/>
      <c r="I188" s="275" t="s">
        <v>72</v>
      </c>
      <c r="J188" s="275"/>
      <c r="K188" s="274"/>
      <c r="L188" s="274"/>
      <c r="M188" s="186"/>
      <c r="O188" s="159"/>
      <c r="P188" s="102"/>
      <c r="Q188" s="102"/>
      <c r="R188" s="102"/>
      <c r="S188" s="102"/>
      <c r="T188" s="103"/>
      <c r="U188" s="102"/>
      <c r="V188" s="160"/>
      <c r="W188" s="160"/>
      <c r="X188" s="161"/>
      <c r="Y188" s="160"/>
      <c r="Z188" s="160"/>
      <c r="AA188" s="160"/>
      <c r="AB188" s="160"/>
      <c r="AC188" s="160"/>
      <c r="AD188" s="160"/>
      <c r="AE188" s="160"/>
      <c r="AF188" s="160"/>
      <c r="AG188" s="160"/>
      <c r="AH188" s="160"/>
      <c r="AI188" s="160"/>
      <c r="AJ188" s="160"/>
      <c r="AK188" s="102"/>
      <c r="AL188" s="81"/>
      <c r="AM188" s="82"/>
    </row>
    <row r="189" spans="1:39" ht="17" customHeight="1">
      <c r="A189" s="172" t="s">
        <v>50</v>
      </c>
      <c r="B189" s="173"/>
      <c r="C189" s="186"/>
      <c r="D189" s="186"/>
      <c r="E189" s="186"/>
      <c r="F189" s="186"/>
      <c r="G189" s="186"/>
      <c r="H189" s="186"/>
      <c r="I189" s="186"/>
      <c r="J189" s="186"/>
      <c r="K189" s="186"/>
      <c r="M189" s="186"/>
    </row>
    <row r="190" spans="1:39" ht="14.6" customHeight="1">
      <c r="A190" s="187" t="s">
        <v>51</v>
      </c>
      <c r="B190" s="277" t="s">
        <v>123</v>
      </c>
      <c r="C190" s="277"/>
      <c r="D190" s="277"/>
      <c r="E190" s="277"/>
      <c r="F190" s="277"/>
      <c r="G190" s="277"/>
      <c r="H190" s="277"/>
      <c r="I190" s="277"/>
      <c r="J190" s="277"/>
      <c r="K190" s="277"/>
      <c r="L190" s="277"/>
      <c r="M190" s="277"/>
      <c r="AL190" s="174"/>
      <c r="AM190" s="175"/>
    </row>
    <row r="191" spans="1:39" ht="14.6" customHeight="1">
      <c r="A191" s="187" t="s">
        <v>52</v>
      </c>
      <c r="B191" s="277" t="s">
        <v>124</v>
      </c>
      <c r="C191" s="277"/>
      <c r="D191" s="277"/>
      <c r="E191" s="277"/>
      <c r="F191" s="277"/>
      <c r="G191" s="277"/>
      <c r="H191" s="277"/>
      <c r="I191" s="277"/>
      <c r="J191" s="277"/>
      <c r="K191" s="277"/>
      <c r="L191" s="277"/>
      <c r="M191" s="277"/>
    </row>
    <row r="192" spans="1:39" ht="63.55" customHeight="1">
      <c r="A192" s="187" t="s">
        <v>53</v>
      </c>
      <c r="B192" s="277" t="s">
        <v>150</v>
      </c>
      <c r="C192" s="277"/>
      <c r="D192" s="277"/>
      <c r="E192" s="277"/>
      <c r="F192" s="277"/>
      <c r="G192" s="277"/>
      <c r="H192" s="277"/>
      <c r="I192" s="277"/>
      <c r="J192" s="277"/>
      <c r="K192" s="277"/>
      <c r="L192" s="277"/>
      <c r="M192" s="277"/>
    </row>
    <row r="193" spans="1:15" ht="31.6" customHeight="1">
      <c r="A193" s="187" t="s">
        <v>54</v>
      </c>
      <c r="B193" s="277" t="s">
        <v>125</v>
      </c>
      <c r="C193" s="277"/>
      <c r="D193" s="277"/>
      <c r="E193" s="277"/>
      <c r="F193" s="277"/>
      <c r="G193" s="277"/>
      <c r="H193" s="277"/>
      <c r="I193" s="277"/>
      <c r="J193" s="277"/>
      <c r="K193" s="277"/>
      <c r="L193" s="277"/>
      <c r="M193" s="277"/>
    </row>
    <row r="194" spans="1:15" ht="40.950000000000003" customHeight="1">
      <c r="A194" s="187" t="s">
        <v>55</v>
      </c>
      <c r="B194" s="278" t="s">
        <v>149</v>
      </c>
      <c r="C194" s="278"/>
      <c r="D194" s="278"/>
      <c r="E194" s="278"/>
      <c r="F194" s="278"/>
      <c r="G194" s="278"/>
      <c r="H194" s="278"/>
      <c r="I194" s="278"/>
      <c r="J194" s="278"/>
      <c r="K194" s="278"/>
      <c r="L194" s="278"/>
      <c r="M194" s="278"/>
    </row>
    <row r="195" spans="1:15">
      <c r="O195" s="162"/>
    </row>
  </sheetData>
  <sheetProtection formatCells="0" formatColumns="0" formatRows="0" insertColumns="0" insertRows="0" deleteColumns="0" deleteRows="0" selectLockedCells="1" sort="0" autoFilter="0" pivotTables="0"/>
  <mergeCells count="267">
    <mergeCell ref="A5:L5"/>
    <mergeCell ref="A6:A7"/>
    <mergeCell ref="B6:C7"/>
    <mergeCell ref="D6:D7"/>
    <mergeCell ref="E6:F6"/>
    <mergeCell ref="G6:G7"/>
    <mergeCell ref="H6:K7"/>
    <mergeCell ref="L6:M7"/>
    <mergeCell ref="A1:M1"/>
    <mergeCell ref="A2:M2"/>
    <mergeCell ref="H3:I3"/>
    <mergeCell ref="J3:L3"/>
    <mergeCell ref="A4:B4"/>
    <mergeCell ref="C4:F4"/>
    <mergeCell ref="H4:I4"/>
    <mergeCell ref="J4:L4"/>
    <mergeCell ref="AJ6:AJ7"/>
    <mergeCell ref="E7:F7"/>
    <mergeCell ref="P7:R7"/>
    <mergeCell ref="A8:A13"/>
    <mergeCell ref="B8:C13"/>
    <mergeCell ref="D8:D13"/>
    <mergeCell ref="E8:F10"/>
    <mergeCell ref="G8:G13"/>
    <mergeCell ref="L8:M13"/>
    <mergeCell ref="P8:P19"/>
    <mergeCell ref="AD6:AD7"/>
    <mergeCell ref="AE6:AE7"/>
    <mergeCell ref="AF6:AF7"/>
    <mergeCell ref="AG6:AG7"/>
    <mergeCell ref="AH6:AH7"/>
    <mergeCell ref="AI6:AI7"/>
    <mergeCell ref="X6:X7"/>
    <mergeCell ref="Y6:Y7"/>
    <mergeCell ref="Z6:Z7"/>
    <mergeCell ref="AA6:AA7"/>
    <mergeCell ref="AB6:AB7"/>
    <mergeCell ref="AC6:AC7"/>
    <mergeCell ref="Q8:R8"/>
    <mergeCell ref="U8:U19"/>
    <mergeCell ref="Q9:R9"/>
    <mergeCell ref="Q10:R10"/>
    <mergeCell ref="E11:F13"/>
    <mergeCell ref="Q11:R11"/>
    <mergeCell ref="Q12:Q13"/>
    <mergeCell ref="Q14:R14"/>
    <mergeCell ref="Q15:R15"/>
    <mergeCell ref="Q16:R16"/>
    <mergeCell ref="Q17:R17"/>
    <mergeCell ref="Q18:R18"/>
    <mergeCell ref="Q19:R19"/>
    <mergeCell ref="A20:A25"/>
    <mergeCell ref="B20:C25"/>
    <mergeCell ref="D20:D25"/>
    <mergeCell ref="E20:F22"/>
    <mergeCell ref="G20:G25"/>
    <mergeCell ref="L20:M25"/>
    <mergeCell ref="P20:R20"/>
    <mergeCell ref="A14:A19"/>
    <mergeCell ref="B14:C19"/>
    <mergeCell ref="D14:D19"/>
    <mergeCell ref="E14:F16"/>
    <mergeCell ref="G14:G19"/>
    <mergeCell ref="L14:M19"/>
    <mergeCell ref="E17:F19"/>
    <mergeCell ref="E29:F31"/>
    <mergeCell ref="A32:A37"/>
    <mergeCell ref="B32:C37"/>
    <mergeCell ref="D32:D37"/>
    <mergeCell ref="E32:F34"/>
    <mergeCell ref="G32:G37"/>
    <mergeCell ref="T20:U20"/>
    <mergeCell ref="P21:S21"/>
    <mergeCell ref="T21:U21"/>
    <mergeCell ref="E23:F25"/>
    <mergeCell ref="A26:A31"/>
    <mergeCell ref="B26:C31"/>
    <mergeCell ref="D26:D31"/>
    <mergeCell ref="E26:F28"/>
    <mergeCell ref="G26:G31"/>
    <mergeCell ref="L26:M31"/>
    <mergeCell ref="L32:M37"/>
    <mergeCell ref="E35:F37"/>
    <mergeCell ref="A38:A43"/>
    <mergeCell ref="B38:C43"/>
    <mergeCell ref="D38:D43"/>
    <mergeCell ref="E38:F40"/>
    <mergeCell ref="G38:G43"/>
    <mergeCell ref="L38:M43"/>
    <mergeCell ref="E41:F43"/>
    <mergeCell ref="A50:A55"/>
    <mergeCell ref="B50:C55"/>
    <mergeCell ref="D50:D55"/>
    <mergeCell ref="E50:F52"/>
    <mergeCell ref="G50:G55"/>
    <mergeCell ref="L50:M55"/>
    <mergeCell ref="E53:F55"/>
    <mergeCell ref="A44:A49"/>
    <mergeCell ref="B44:C49"/>
    <mergeCell ref="D44:D49"/>
    <mergeCell ref="E44:F46"/>
    <mergeCell ref="G44:G49"/>
    <mergeCell ref="L44:M49"/>
    <mergeCell ref="E47:F49"/>
    <mergeCell ref="A62:A67"/>
    <mergeCell ref="B62:C67"/>
    <mergeCell ref="D62:D67"/>
    <mergeCell ref="E62:F64"/>
    <mergeCell ref="G62:G67"/>
    <mergeCell ref="L62:M67"/>
    <mergeCell ref="E65:F67"/>
    <mergeCell ref="A56:A61"/>
    <mergeCell ref="B56:C61"/>
    <mergeCell ref="D56:D61"/>
    <mergeCell ref="E56:F58"/>
    <mergeCell ref="G56:G61"/>
    <mergeCell ref="L56:M61"/>
    <mergeCell ref="E59:F61"/>
    <mergeCell ref="A74:A79"/>
    <mergeCell ref="B74:C79"/>
    <mergeCell ref="D74:D79"/>
    <mergeCell ref="E74:F76"/>
    <mergeCell ref="G74:G79"/>
    <mergeCell ref="L74:M79"/>
    <mergeCell ref="E77:F79"/>
    <mergeCell ref="A68:A73"/>
    <mergeCell ref="B68:C73"/>
    <mergeCell ref="D68:D73"/>
    <mergeCell ref="E68:F70"/>
    <mergeCell ref="G68:G73"/>
    <mergeCell ref="L68:M73"/>
    <mergeCell ref="E71:F73"/>
    <mergeCell ref="A86:A91"/>
    <mergeCell ref="B86:C91"/>
    <mergeCell ref="D86:D91"/>
    <mergeCell ref="E86:F88"/>
    <mergeCell ref="G86:G91"/>
    <mergeCell ref="L86:M91"/>
    <mergeCell ref="E89:F91"/>
    <mergeCell ref="A80:A85"/>
    <mergeCell ref="B80:C85"/>
    <mergeCell ref="D80:D85"/>
    <mergeCell ref="E80:F82"/>
    <mergeCell ref="G80:G85"/>
    <mergeCell ref="L80:M85"/>
    <mergeCell ref="E83:F85"/>
    <mergeCell ref="A98:A103"/>
    <mergeCell ref="B98:C103"/>
    <mergeCell ref="D98:D103"/>
    <mergeCell ref="E98:F100"/>
    <mergeCell ref="G98:G103"/>
    <mergeCell ref="L98:M103"/>
    <mergeCell ref="E101:F103"/>
    <mergeCell ref="A92:A97"/>
    <mergeCell ref="B92:C97"/>
    <mergeCell ref="D92:D97"/>
    <mergeCell ref="E92:F94"/>
    <mergeCell ref="G92:G97"/>
    <mergeCell ref="L92:M97"/>
    <mergeCell ref="E95:F97"/>
    <mergeCell ref="A110:A115"/>
    <mergeCell ref="B110:C115"/>
    <mergeCell ref="D110:D115"/>
    <mergeCell ref="E110:F112"/>
    <mergeCell ref="G110:G115"/>
    <mergeCell ref="L110:M115"/>
    <mergeCell ref="E113:F115"/>
    <mergeCell ref="A104:A109"/>
    <mergeCell ref="B104:C109"/>
    <mergeCell ref="D104:D109"/>
    <mergeCell ref="E104:F106"/>
    <mergeCell ref="G104:G109"/>
    <mergeCell ref="L104:M109"/>
    <mergeCell ref="E107:F109"/>
    <mergeCell ref="A122:A127"/>
    <mergeCell ref="B122:C127"/>
    <mergeCell ref="D122:D127"/>
    <mergeCell ref="E122:F124"/>
    <mergeCell ref="G122:G127"/>
    <mergeCell ref="L122:M127"/>
    <mergeCell ref="E125:F127"/>
    <mergeCell ref="A116:A121"/>
    <mergeCell ref="B116:C121"/>
    <mergeCell ref="D116:D121"/>
    <mergeCell ref="E116:F118"/>
    <mergeCell ref="G116:G121"/>
    <mergeCell ref="L116:M121"/>
    <mergeCell ref="E119:F121"/>
    <mergeCell ref="A134:A139"/>
    <mergeCell ref="B134:C139"/>
    <mergeCell ref="D134:D139"/>
    <mergeCell ref="E134:F136"/>
    <mergeCell ref="G134:G139"/>
    <mergeCell ref="L134:M139"/>
    <mergeCell ref="E137:F139"/>
    <mergeCell ref="A128:A133"/>
    <mergeCell ref="B128:C133"/>
    <mergeCell ref="D128:D133"/>
    <mergeCell ref="E128:F130"/>
    <mergeCell ref="G128:G133"/>
    <mergeCell ref="L128:M133"/>
    <mergeCell ref="E131:F133"/>
    <mergeCell ref="A146:A151"/>
    <mergeCell ref="B146:C151"/>
    <mergeCell ref="D146:D151"/>
    <mergeCell ref="E146:F148"/>
    <mergeCell ref="G146:G151"/>
    <mergeCell ref="L146:M151"/>
    <mergeCell ref="E149:F151"/>
    <mergeCell ref="A140:A145"/>
    <mergeCell ref="B140:C145"/>
    <mergeCell ref="D140:D145"/>
    <mergeCell ref="E140:F142"/>
    <mergeCell ref="G140:G145"/>
    <mergeCell ref="L140:M145"/>
    <mergeCell ref="E143:F145"/>
    <mergeCell ref="A158:A163"/>
    <mergeCell ref="B158:C163"/>
    <mergeCell ref="D158:D163"/>
    <mergeCell ref="E158:F160"/>
    <mergeCell ref="G158:G163"/>
    <mergeCell ref="L158:M163"/>
    <mergeCell ref="E161:F163"/>
    <mergeCell ref="A152:A157"/>
    <mergeCell ref="B152:C157"/>
    <mergeCell ref="D152:D157"/>
    <mergeCell ref="E152:F154"/>
    <mergeCell ref="G152:G157"/>
    <mergeCell ref="L152:M157"/>
    <mergeCell ref="E155:F157"/>
    <mergeCell ref="A170:A175"/>
    <mergeCell ref="B170:C175"/>
    <mergeCell ref="D170:D175"/>
    <mergeCell ref="E170:F172"/>
    <mergeCell ref="G170:G175"/>
    <mergeCell ref="L170:M175"/>
    <mergeCell ref="E173:F175"/>
    <mergeCell ref="A164:A169"/>
    <mergeCell ref="B164:C169"/>
    <mergeCell ref="D164:D169"/>
    <mergeCell ref="E164:F166"/>
    <mergeCell ref="G164:G169"/>
    <mergeCell ref="L164:M169"/>
    <mergeCell ref="E167:F169"/>
    <mergeCell ref="A182:A187"/>
    <mergeCell ref="B182:C187"/>
    <mergeCell ref="D182:D187"/>
    <mergeCell ref="E182:F184"/>
    <mergeCell ref="G182:G187"/>
    <mergeCell ref="L182:M187"/>
    <mergeCell ref="E185:F187"/>
    <mergeCell ref="A176:A181"/>
    <mergeCell ref="B176:C181"/>
    <mergeCell ref="D176:D181"/>
    <mergeCell ref="E176:F178"/>
    <mergeCell ref="G176:G181"/>
    <mergeCell ref="L176:M181"/>
    <mergeCell ref="E179:F181"/>
    <mergeCell ref="B192:M192"/>
    <mergeCell ref="B193:M193"/>
    <mergeCell ref="B194:M194"/>
    <mergeCell ref="A188:D188"/>
    <mergeCell ref="E188:G188"/>
    <mergeCell ref="I188:J188"/>
    <mergeCell ref="K188:L188"/>
    <mergeCell ref="B190:M190"/>
    <mergeCell ref="B191:M191"/>
  </mergeCells>
  <phoneticPr fontId="2" type="noConversion"/>
  <conditionalFormatting sqref="B8:G169 B176:G187">
    <cfRule type="expression" dxfId="34" priority="2">
      <formula>""</formula>
    </cfRule>
  </conditionalFormatting>
  <conditionalFormatting sqref="V6">
    <cfRule type="containsText" dxfId="33" priority="3" operator="containsText" text="有誤">
      <formula>NOT(ISERROR(SEARCH("有誤",V6)))</formula>
    </cfRule>
  </conditionalFormatting>
  <conditionalFormatting sqref="Y8:AJ37 AL8:AM37">
    <cfRule type="containsText" dxfId="32" priority="5" operator="containsText" text="TRUE">
      <formula>NOT(ISERROR(SEARCH("TRUE",Y8)))</formula>
    </cfRule>
  </conditionalFormatting>
  <conditionalFormatting sqref="AM7">
    <cfRule type="containsText" dxfId="31" priority="4" operator="containsText" text="TRUE">
      <formula>NOT(ISERROR(SEARCH("TRUE",AM7)))</formula>
    </cfRule>
  </conditionalFormatting>
  <conditionalFormatting sqref="AM8:AM47">
    <cfRule type="notContainsBlanks" dxfId="30" priority="6">
      <formula>LEN(TRIM(AM8))&gt;0</formula>
    </cfRule>
  </conditionalFormatting>
  <conditionalFormatting sqref="B170:G175">
    <cfRule type="expression" dxfId="29" priority="1">
      <formula>""</formula>
    </cfRule>
  </conditionalFormatting>
  <dataValidations count="4">
    <dataValidation type="list" allowBlank="1" showInputMessage="1" showErrorMessage="1" sqref="E8 E176 E182 E152 E158 E164 E104 E32 E38 E44 E50 E56 E62 E86 E68 E74 E80 E110 E116 E122 E128 E134 E140 E146 E14 E20 E26 E92 E98 E170" xr:uid="{DC1CEDF1-D93E-49FC-8C4C-295A12787B96}">
      <formula1>"新鑑定,重新鑑定,更改障礙類別,跨教育階段鑑定"</formula1>
    </dataValidation>
    <dataValidation type="list" allowBlank="1" showInputMessage="1" showErrorMessage="1" sqref="E11 E179 E185 E155 E161 E167 E107 E35 E41 E47 E53 E59 E65 E89 E71 E77 E83 E113 E119 E125 E131 E137 E143 E149 E17 E23 E29 E95 E101 E173" xr:uid="{7338DBAA-12BD-4961-AB1B-EACC85F870AE}">
      <formula1>"智能障礙,學習障礙,情緒行為障礙,自閉症,視覺障礙,聽覺障礙,語言障礙,多重障礙,肢體障礙,腦性麻痺,身體病弱,其他障礙"</formula1>
    </dataValidation>
    <dataValidation type="list" allowBlank="1" showInputMessage="1" showErrorMessage="1" sqref="J8:J187 H8:H187" xr:uid="{218A85A1-5AE0-4FED-B2D8-391403778693}">
      <formula1>"□,■"</formula1>
    </dataValidation>
    <dataValidation type="list" allowBlank="1" showInputMessage="1" showErrorMessage="1" sqref="D8:D187" xr:uid="{F1E2AED5-139E-4E77-A328-5525AD5D3A4F}">
      <formula1>"一,二,三"</formula1>
    </dataValidation>
  </dataValidations>
  <printOptions horizontalCentered="1"/>
  <pageMargins left="0.23622047244094491" right="0.23622047244094491" top="0.39370078740157483" bottom="0.59055118110236227" header="0.31496062992125984" footer="0.31496062992125984"/>
  <pageSetup paperSize="9" fitToWidth="0" fitToHeight="0" orientation="portrait" horizontalDpi="1200" verticalDpi="1200" r:id="rId1"/>
  <rowBreaks count="2" manualBreakCount="2">
    <brk id="67" max="12" man="1"/>
    <brk id="133"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6962B-983C-431B-BD1C-8DDFE5CC5CC5}">
  <sheetPr>
    <tabColor theme="7" tint="0.59999389629810485"/>
  </sheetPr>
  <dimension ref="A1:AM195"/>
  <sheetViews>
    <sheetView showGridLines="0" zoomScaleNormal="100" zoomScaleSheetLayoutView="115" workbookViewId="0">
      <selection activeCell="B8" sqref="B8:C13"/>
    </sheetView>
  </sheetViews>
  <sheetFormatPr defaultColWidth="8.77734375" defaultRowHeight="17"/>
  <cols>
    <col min="1" max="1" width="4.77734375" style="80" customWidth="1"/>
    <col min="2" max="2" width="6.5546875" style="80" customWidth="1"/>
    <col min="3" max="3" width="6.44140625" style="80" customWidth="1"/>
    <col min="4" max="4" width="5.5546875" style="80" customWidth="1"/>
    <col min="5" max="5" width="4.33203125" style="80" customWidth="1"/>
    <col min="6" max="6" width="10.77734375" style="80" customWidth="1"/>
    <col min="7" max="7" width="5.88671875" style="80" customWidth="1"/>
    <col min="8" max="8" width="2.109375" style="80" customWidth="1"/>
    <col min="9" max="9" width="18.109375" style="80" customWidth="1"/>
    <col min="10" max="10" width="2.109375" style="80" customWidth="1"/>
    <col min="11" max="11" width="13" style="80" customWidth="1"/>
    <col min="12" max="12" width="6.21875" style="81" customWidth="1"/>
    <col min="13" max="13" width="3.21875" style="80" customWidth="1"/>
    <col min="14" max="14" width="9.109375" style="80" customWidth="1"/>
    <col min="15" max="15" width="2.5546875" style="102" customWidth="1"/>
    <col min="16" max="16" width="3.44140625" style="102" customWidth="1"/>
    <col min="17" max="17" width="15.44140625" style="102" customWidth="1"/>
    <col min="18" max="18" width="15.33203125" style="102" customWidth="1"/>
    <col min="19" max="19" width="7.5546875" style="102" customWidth="1"/>
    <col min="20" max="20" width="9.109375" style="103" customWidth="1"/>
    <col min="21" max="21" width="9.109375" style="102" customWidth="1"/>
    <col min="22" max="22" width="9.109375" style="104" customWidth="1"/>
    <col min="23" max="23" width="8.77734375" style="104"/>
    <col min="24" max="24" width="8.77734375" style="105"/>
    <col min="25" max="26" width="7.33203125" style="104" customWidth="1"/>
    <col min="27" max="27" width="8.88671875" style="104" customWidth="1"/>
    <col min="28" max="29" width="7.44140625" style="104" customWidth="1"/>
    <col min="30" max="30" width="6.109375" style="104" customWidth="1"/>
    <col min="31" max="31" width="10.33203125" style="104" customWidth="1"/>
    <col min="32" max="32" width="5.88671875" style="104" customWidth="1"/>
    <col min="33" max="35" width="7.5546875" style="104" customWidth="1"/>
    <col min="36" max="36" width="7.21875" style="104" customWidth="1"/>
    <col min="37" max="37" width="7.21875" style="102" customWidth="1"/>
    <col min="38" max="38" width="3.77734375" style="81" hidden="1" customWidth="1"/>
    <col min="39" max="39" width="8.44140625" style="82" hidden="1" customWidth="1"/>
    <col min="40" max="16384" width="8.77734375" style="80"/>
  </cols>
  <sheetData>
    <row r="1" spans="1:39" ht="19.7">
      <c r="A1" s="241" t="s">
        <v>115</v>
      </c>
      <c r="B1" s="241"/>
      <c r="C1" s="241"/>
      <c r="D1" s="241"/>
      <c r="E1" s="241"/>
      <c r="F1" s="241"/>
      <c r="G1" s="241"/>
      <c r="H1" s="241"/>
      <c r="I1" s="241"/>
      <c r="J1" s="241"/>
      <c r="K1" s="241"/>
      <c r="L1" s="241"/>
      <c r="M1" s="241"/>
    </row>
    <row r="2" spans="1:39" ht="22.45" customHeight="1">
      <c r="A2" s="241" t="s">
        <v>116</v>
      </c>
      <c r="B2" s="241"/>
      <c r="C2" s="241"/>
      <c r="D2" s="241"/>
      <c r="E2" s="241"/>
      <c r="F2" s="241"/>
      <c r="G2" s="241"/>
      <c r="H2" s="241"/>
      <c r="I2" s="241"/>
      <c r="J2" s="241"/>
      <c r="K2" s="241"/>
      <c r="L2" s="241"/>
      <c r="M2" s="241"/>
    </row>
    <row r="3" spans="1:39" ht="21.1" customHeight="1">
      <c r="A3" s="163"/>
      <c r="B3" s="198"/>
      <c r="C3" s="163" t="s">
        <v>64</v>
      </c>
      <c r="D3" s="193" t="s">
        <v>65</v>
      </c>
      <c r="E3" s="198"/>
      <c r="F3" s="165" t="s">
        <v>66</v>
      </c>
      <c r="G3" s="163"/>
      <c r="H3" s="242" t="s">
        <v>138</v>
      </c>
      <c r="I3" s="242"/>
      <c r="J3" s="243"/>
      <c r="K3" s="243"/>
      <c r="L3" s="243"/>
      <c r="U3" s="154"/>
    </row>
    <row r="4" spans="1:39" ht="21.1" customHeight="1">
      <c r="A4" s="244" t="s">
        <v>68</v>
      </c>
      <c r="B4" s="244"/>
      <c r="C4" s="243"/>
      <c r="D4" s="243"/>
      <c r="E4" s="243"/>
      <c r="F4" s="243"/>
      <c r="G4" s="163"/>
      <c r="H4" s="242" t="s">
        <v>67</v>
      </c>
      <c r="I4" s="242"/>
      <c r="J4" s="243"/>
      <c r="K4" s="243"/>
      <c r="L4" s="243"/>
    </row>
    <row r="5" spans="1:39" ht="5.8" customHeight="1">
      <c r="A5" s="228"/>
      <c r="B5" s="228"/>
      <c r="C5" s="228"/>
      <c r="D5" s="228"/>
      <c r="E5" s="228"/>
      <c r="F5" s="228"/>
      <c r="G5" s="228"/>
      <c r="H5" s="228"/>
      <c r="I5" s="228"/>
      <c r="J5" s="228"/>
      <c r="K5" s="228"/>
      <c r="L5" s="229"/>
    </row>
    <row r="6" spans="1:39" ht="17.7" customHeight="1" thickBot="1">
      <c r="A6" s="230" t="s">
        <v>42</v>
      </c>
      <c r="B6" s="232" t="s">
        <v>43</v>
      </c>
      <c r="C6" s="233"/>
      <c r="D6" s="230" t="s">
        <v>44</v>
      </c>
      <c r="E6" s="236" t="s">
        <v>45</v>
      </c>
      <c r="F6" s="237"/>
      <c r="G6" s="230" t="s">
        <v>46</v>
      </c>
      <c r="H6" s="232" t="s">
        <v>47</v>
      </c>
      <c r="I6" s="238"/>
      <c r="J6" s="238"/>
      <c r="K6" s="233"/>
      <c r="L6" s="240" t="s">
        <v>48</v>
      </c>
      <c r="M6" s="240"/>
      <c r="P6" s="155"/>
      <c r="Q6" s="155"/>
      <c r="R6" s="155"/>
      <c r="S6" s="155"/>
      <c r="T6" s="156"/>
      <c r="U6" s="155"/>
      <c r="V6" s="157" t="str">
        <f ca="1">IF(SUM(S12:S13)&lt;&gt;COUNTIFS(H:H,"■",I:I,$Q$12),"人數有誤","")</f>
        <v/>
      </c>
      <c r="X6" s="249" t="s">
        <v>76</v>
      </c>
      <c r="Y6" s="251" t="s">
        <v>4</v>
      </c>
      <c r="Z6" s="251" t="s">
        <v>5</v>
      </c>
      <c r="AA6" s="251" t="s">
        <v>56</v>
      </c>
      <c r="AB6" s="251" t="s">
        <v>8</v>
      </c>
      <c r="AC6" s="249" t="s">
        <v>41</v>
      </c>
      <c r="AD6" s="251" t="s">
        <v>9</v>
      </c>
      <c r="AE6" s="251" t="s">
        <v>57</v>
      </c>
      <c r="AF6" s="251" t="s">
        <v>11</v>
      </c>
      <c r="AG6" s="251" t="s">
        <v>12</v>
      </c>
      <c r="AH6" s="251" t="s">
        <v>13</v>
      </c>
      <c r="AI6" s="245" t="s">
        <v>146</v>
      </c>
      <c r="AJ6" s="245" t="s">
        <v>63</v>
      </c>
      <c r="AM6" s="166" t="str">
        <f>"共 "&amp;COUNTIFS(H:H,"■",I:I,$Q$12)&amp;" 人"</f>
        <v>共 0 人</v>
      </c>
    </row>
    <row r="7" spans="1:39" ht="17.7" customHeight="1">
      <c r="A7" s="231"/>
      <c r="B7" s="234"/>
      <c r="C7" s="235"/>
      <c r="D7" s="231"/>
      <c r="E7" s="236" t="s">
        <v>49</v>
      </c>
      <c r="F7" s="237"/>
      <c r="G7" s="231"/>
      <c r="H7" s="234"/>
      <c r="I7" s="239"/>
      <c r="J7" s="239"/>
      <c r="K7" s="235"/>
      <c r="L7" s="240"/>
      <c r="M7" s="240"/>
      <c r="P7" s="247" t="s">
        <v>155</v>
      </c>
      <c r="Q7" s="248"/>
      <c r="R7" s="248"/>
      <c r="S7" s="195" t="s">
        <v>18</v>
      </c>
      <c r="T7" s="196" t="s">
        <v>1</v>
      </c>
      <c r="U7" s="197" t="s">
        <v>19</v>
      </c>
      <c r="X7" s="250"/>
      <c r="Y7" s="252"/>
      <c r="Z7" s="252"/>
      <c r="AA7" s="252"/>
      <c r="AB7" s="252"/>
      <c r="AC7" s="250"/>
      <c r="AD7" s="252"/>
      <c r="AE7" s="252"/>
      <c r="AF7" s="252"/>
      <c r="AG7" s="252"/>
      <c r="AH7" s="252"/>
      <c r="AI7" s="246"/>
      <c r="AJ7" s="246"/>
      <c r="AL7" s="83" t="s">
        <v>74</v>
      </c>
      <c r="AM7" s="84" t="s">
        <v>75</v>
      </c>
    </row>
    <row r="8" spans="1:39" ht="11.25" customHeight="1">
      <c r="A8" s="207">
        <v>1</v>
      </c>
      <c r="B8" s="210"/>
      <c r="C8" s="211"/>
      <c r="D8" s="207"/>
      <c r="E8" s="216"/>
      <c r="F8" s="217"/>
      <c r="G8" s="207"/>
      <c r="H8" s="44" t="s">
        <v>71</v>
      </c>
      <c r="I8" s="167" t="s">
        <v>4</v>
      </c>
      <c r="J8" s="44" t="s">
        <v>71</v>
      </c>
      <c r="K8" s="168" t="s">
        <v>5</v>
      </c>
      <c r="L8" s="222"/>
      <c r="M8" s="223"/>
      <c r="P8" s="255" t="s">
        <v>3</v>
      </c>
      <c r="Q8" s="258" t="s">
        <v>4</v>
      </c>
      <c r="R8" s="259"/>
      <c r="S8" s="88" t="str">
        <f>IF(COUNTIFS(H:H,"■",I:I,Q8)=0,"",COUNTIFS(H:H,"■",I:I,Q8))</f>
        <v/>
      </c>
      <c r="T8" s="68" t="str">
        <f>IF(S8="","",S8*評估費用試算工具!I4)</f>
        <v/>
      </c>
      <c r="U8" s="271" t="str">
        <f ca="1">IF(SUM(T8:T19)=0,"",SUM(T8:T19))</f>
        <v/>
      </c>
      <c r="W8" s="10">
        <v>1</v>
      </c>
      <c r="X8" s="89" t="str">
        <f t="shared" ref="X8:X37" ca="1" si="0">IF(OFFSET($B$8,($W8-1)*6,0)="","",OFFSET($B$8,($W8-1)*6,0))</f>
        <v/>
      </c>
      <c r="Y8" s="14" t="str">
        <f t="shared" ref="Y8:Y37" ca="1" si="1">IF(OFFSET($H$8,($W8-1)*6,0)="■","■","")</f>
        <v/>
      </c>
      <c r="Z8" s="14" t="str">
        <f t="shared" ref="Z8:Z37" ca="1" si="2">IF(OFFSET($J$8,($W8-1)*6,0)="■","■","")</f>
        <v/>
      </c>
      <c r="AA8" s="14" t="str">
        <f t="shared" ref="AA8:AA37" ca="1" si="3">IF(OFFSET($H$9,($W8-1)*6,0)="■","■","")</f>
        <v/>
      </c>
      <c r="AB8" s="14" t="str">
        <f t="shared" ref="AB8:AB37" ca="1" si="4">IF(OFFSET($J$9,($W8-1)*6,0)="■","■","")</f>
        <v/>
      </c>
      <c r="AC8" s="14" t="str">
        <f t="shared" ref="AC8:AC37" ca="1" si="5">IF(OFFSET($H$10,($W8-1)*6,0)="■","■","")</f>
        <v/>
      </c>
      <c r="AD8" s="14" t="str">
        <f t="shared" ref="AD8:AD37" ca="1" si="6">IF(OFFSET($J$10,($W8-1)*6,0)="■","■","")</f>
        <v/>
      </c>
      <c r="AE8" s="14" t="str">
        <f t="shared" ref="AE8:AE37" ca="1" si="7">IF(OFFSET($H$11,($W8-1)*6,0)="■","■","")</f>
        <v/>
      </c>
      <c r="AF8" s="14" t="str">
        <f t="shared" ref="AF8:AF37" ca="1" si="8">IF(OFFSET($J$11,($W8-1)*6,0)="■","■","")</f>
        <v/>
      </c>
      <c r="AG8" s="14" t="str">
        <f t="shared" ref="AG8:AG37" ca="1" si="9">IF(OFFSET($H$12,($W8-1)*6,0)="■","■","")</f>
        <v/>
      </c>
      <c r="AH8" s="14" t="str">
        <f t="shared" ref="AH8:AH37" ca="1" si="10">IF(OFFSET($J$12,($W8-1)*6,0)="■","■","")</f>
        <v/>
      </c>
      <c r="AI8" s="14" t="str">
        <f t="shared" ref="AI8:AI37" ca="1" si="11">IF(OFFSET($H$13,($W8-1)*6,0)="■","■","")</f>
        <v/>
      </c>
      <c r="AJ8" s="14" t="str">
        <f t="shared" ref="AJ8:AJ37" ca="1" si="12">IF(OFFSET($J$13,($W8-1)*6,0)="■","■","")</f>
        <v/>
      </c>
      <c r="AL8" s="169">
        <v>1</v>
      </c>
      <c r="AM8" s="84" t="str">
        <f ca="1">IF((INDIRECT("H"&amp;ROW($H$10)+(6*(AL8-1)))="■")*(INDIRECT("E"&amp;ROW($E$8)+(6*(AL8-1)))=""),"未填",IF((INDIRECT("H"&amp;ROW($H$10)+(6*(AL8-1)))="■")*(INDIRECT("E"&amp;ROW($E$8)+(6*(AL8-1)))=$R$12),"跨",IF((INDIRECT("H"&amp;ROW($H$10)+(6*(AL8-1)))="■")*(INDIRECT("E"&amp;ROW($E$8)+(6*(AL8-1)))&lt;&gt;$R$12),"非跨","")))</f>
        <v/>
      </c>
    </row>
    <row r="9" spans="1:39" ht="11.25" customHeight="1">
      <c r="A9" s="208"/>
      <c r="B9" s="212"/>
      <c r="C9" s="213"/>
      <c r="D9" s="208"/>
      <c r="E9" s="218"/>
      <c r="F9" s="219"/>
      <c r="G9" s="208"/>
      <c r="H9" s="46" t="s">
        <v>71</v>
      </c>
      <c r="I9" s="85" t="s">
        <v>56</v>
      </c>
      <c r="J9" s="46" t="s">
        <v>71</v>
      </c>
      <c r="K9" s="170" t="s">
        <v>60</v>
      </c>
      <c r="L9" s="224"/>
      <c r="M9" s="225"/>
      <c r="P9" s="256"/>
      <c r="Q9" s="258" t="s">
        <v>5</v>
      </c>
      <c r="R9" s="259"/>
      <c r="S9" s="88" t="str">
        <f>IF(COUNTIFS(J:J,"■",K:K,Q9)=0,"",COUNTIFS(J:J,"■",K:K,Q9))</f>
        <v/>
      </c>
      <c r="T9" s="68" t="str">
        <f>IF(S9="","",S9*評估費用試算工具!I5)</f>
        <v/>
      </c>
      <c r="U9" s="272"/>
      <c r="W9" s="10">
        <v>2</v>
      </c>
      <c r="X9" s="89" t="str">
        <f t="shared" ca="1" si="0"/>
        <v/>
      </c>
      <c r="Y9" s="14" t="str">
        <f t="shared" ca="1" si="1"/>
        <v/>
      </c>
      <c r="Z9" s="14" t="str">
        <f t="shared" ca="1" si="2"/>
        <v/>
      </c>
      <c r="AA9" s="14" t="str">
        <f t="shared" ca="1" si="3"/>
        <v/>
      </c>
      <c r="AB9" s="14" t="str">
        <f t="shared" ca="1" si="4"/>
        <v/>
      </c>
      <c r="AC9" s="14" t="str">
        <f t="shared" ca="1" si="5"/>
        <v/>
      </c>
      <c r="AD9" s="14" t="str">
        <f t="shared" ca="1" si="6"/>
        <v/>
      </c>
      <c r="AE9" s="14" t="str">
        <f t="shared" ca="1" si="7"/>
        <v/>
      </c>
      <c r="AF9" s="14" t="str">
        <f t="shared" ca="1" si="8"/>
        <v/>
      </c>
      <c r="AG9" s="14" t="str">
        <f t="shared" ca="1" si="9"/>
        <v/>
      </c>
      <c r="AH9" s="14" t="str">
        <f t="shared" ca="1" si="10"/>
        <v/>
      </c>
      <c r="AI9" s="14" t="str">
        <f t="shared" ca="1" si="11"/>
        <v/>
      </c>
      <c r="AJ9" s="14" t="str">
        <f t="shared" ca="1" si="12"/>
        <v/>
      </c>
      <c r="AL9" s="171">
        <v>2</v>
      </c>
      <c r="AM9" s="84" t="str">
        <f t="shared" ref="AM9:AM47" ca="1" si="13">IF((INDIRECT("H"&amp;ROW($H$10)+(6*(AL9-1)))="■")*(INDIRECT("E"&amp;ROW($E$8)+(6*(AL9-1)))=""),"未填",IF((INDIRECT("H"&amp;ROW($H$10)+(6*(AL9-1)))="■")*(INDIRECT("E"&amp;ROW($E$8)+(6*(AL9-1)))=$R$12),"跨",IF((INDIRECT("H"&amp;ROW($H$10)+(6*(AL9-1)))="■")*(INDIRECT("E"&amp;ROW($E$8)+(6*(AL9-1)))&lt;&gt;$R$12),"非跨","")))</f>
        <v/>
      </c>
    </row>
    <row r="10" spans="1:39" ht="11.25" customHeight="1">
      <c r="A10" s="208"/>
      <c r="B10" s="212"/>
      <c r="C10" s="213"/>
      <c r="D10" s="208"/>
      <c r="E10" s="220"/>
      <c r="F10" s="221"/>
      <c r="G10" s="208"/>
      <c r="H10" s="46" t="s">
        <v>71</v>
      </c>
      <c r="I10" s="85" t="s">
        <v>41</v>
      </c>
      <c r="J10" s="46" t="s">
        <v>71</v>
      </c>
      <c r="K10" s="170" t="s">
        <v>59</v>
      </c>
      <c r="L10" s="224"/>
      <c r="M10" s="225"/>
      <c r="P10" s="256"/>
      <c r="Q10" s="258" t="s">
        <v>56</v>
      </c>
      <c r="R10" s="259"/>
      <c r="S10" s="88" t="str">
        <f>IF(COUNTIFS(H:H,"■",I:I,Q10)=0,"",COUNTIFS(H:H,"■",I:I,Q10))</f>
        <v/>
      </c>
      <c r="T10" s="68" t="str">
        <f>IF(S10="","",ROUNDUP(S10/20,0)*評估費用試算工具!I6)</f>
        <v/>
      </c>
      <c r="U10" s="272"/>
      <c r="W10" s="10">
        <v>3</v>
      </c>
      <c r="X10" s="89"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171">
        <v>3</v>
      </c>
      <c r="AM10" s="84" t="str">
        <f t="shared" ca="1" si="13"/>
        <v/>
      </c>
    </row>
    <row r="11" spans="1:39" ht="11.25" customHeight="1">
      <c r="A11" s="208"/>
      <c r="B11" s="212"/>
      <c r="C11" s="213"/>
      <c r="D11" s="208"/>
      <c r="E11" s="216"/>
      <c r="F11" s="217"/>
      <c r="G11" s="208"/>
      <c r="H11" s="46" t="s">
        <v>71</v>
      </c>
      <c r="I11" s="85" t="s">
        <v>57</v>
      </c>
      <c r="J11" s="46" t="s">
        <v>71</v>
      </c>
      <c r="K11" s="170" t="s">
        <v>61</v>
      </c>
      <c r="L11" s="224"/>
      <c r="M11" s="225"/>
      <c r="P11" s="256"/>
      <c r="Q11" s="258" t="s">
        <v>8</v>
      </c>
      <c r="R11" s="259"/>
      <c r="S11" s="88" t="str">
        <f>IF(COUNTIFS(J:J,"■",K:K,Q11)=0,"",COUNTIFS(J:J,"■",K:K,Q11))</f>
        <v/>
      </c>
      <c r="T11" s="68" t="str">
        <f>IF(S11="","",ROUNDUP(S11/20,0)*評估費用試算工具!I7)</f>
        <v/>
      </c>
      <c r="U11" s="272"/>
      <c r="W11" s="10">
        <v>4</v>
      </c>
      <c r="X11" s="89"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171">
        <v>4</v>
      </c>
      <c r="AM11" s="84" t="str">
        <f t="shared" ca="1" si="13"/>
        <v/>
      </c>
    </row>
    <row r="12" spans="1:39" ht="11.25" customHeight="1">
      <c r="A12" s="208"/>
      <c r="B12" s="212"/>
      <c r="C12" s="213"/>
      <c r="D12" s="208"/>
      <c r="E12" s="218"/>
      <c r="F12" s="219"/>
      <c r="G12" s="208"/>
      <c r="H12" s="46" t="s">
        <v>71</v>
      </c>
      <c r="I12" s="85" t="s">
        <v>58</v>
      </c>
      <c r="J12" s="46" t="s">
        <v>71</v>
      </c>
      <c r="K12" s="170" t="s">
        <v>62</v>
      </c>
      <c r="L12" s="224"/>
      <c r="M12" s="225"/>
      <c r="P12" s="256"/>
      <c r="Q12" s="260" t="s">
        <v>41</v>
      </c>
      <c r="R12" s="194" t="s">
        <v>6</v>
      </c>
      <c r="S12" s="88" t="str">
        <f ca="1">IF(COUNTIF(AM:AM,"跨")=0,"",COUNTIF(AM:AM,"跨"))</f>
        <v/>
      </c>
      <c r="T12" s="68" t="str">
        <f ca="1">IF(S12="","",ROUNDUP(S12/5,0)*評估費用試算工具!I8)</f>
        <v/>
      </c>
      <c r="U12" s="272"/>
      <c r="W12" s="10">
        <v>5</v>
      </c>
      <c r="X12" s="89"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171">
        <v>5</v>
      </c>
      <c r="AM12" s="84" t="str">
        <f t="shared" ca="1" si="13"/>
        <v/>
      </c>
    </row>
    <row r="13" spans="1:39" ht="10.7" customHeight="1">
      <c r="A13" s="209"/>
      <c r="B13" s="214"/>
      <c r="C13" s="215"/>
      <c r="D13" s="209"/>
      <c r="E13" s="220"/>
      <c r="F13" s="221"/>
      <c r="G13" s="209"/>
      <c r="H13" s="25" t="s">
        <v>71</v>
      </c>
      <c r="I13" s="86" t="s">
        <v>146</v>
      </c>
      <c r="J13" s="25" t="s">
        <v>71</v>
      </c>
      <c r="K13" s="87" t="s">
        <v>63</v>
      </c>
      <c r="L13" s="226"/>
      <c r="M13" s="227"/>
      <c r="P13" s="256"/>
      <c r="Q13" s="261"/>
      <c r="R13" s="194" t="s">
        <v>7</v>
      </c>
      <c r="S13" s="88" t="str">
        <f ca="1">IF(COUNTIF(AM:AM,"非跨")=0,"",COUNTIF(AM:AM,"非跨"))</f>
        <v/>
      </c>
      <c r="T13" s="68" t="str">
        <f ca="1">IF(S13="","",S13*評估費用試算工具!I9)</f>
        <v/>
      </c>
      <c r="U13" s="272"/>
      <c r="W13" s="10">
        <v>6</v>
      </c>
      <c r="X13" s="89"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171">
        <v>6</v>
      </c>
      <c r="AM13" s="84" t="str">
        <f t="shared" ca="1" si="13"/>
        <v/>
      </c>
    </row>
    <row r="14" spans="1:39" ht="11.25" customHeight="1">
      <c r="A14" s="207">
        <v>2</v>
      </c>
      <c r="B14" s="210"/>
      <c r="C14" s="211"/>
      <c r="D14" s="207"/>
      <c r="E14" s="216"/>
      <c r="F14" s="217"/>
      <c r="G14" s="207"/>
      <c r="H14" s="44" t="s">
        <v>71</v>
      </c>
      <c r="I14" s="167" t="s">
        <v>4</v>
      </c>
      <c r="J14" s="44" t="s">
        <v>71</v>
      </c>
      <c r="K14" s="168" t="s">
        <v>5</v>
      </c>
      <c r="L14" s="222"/>
      <c r="M14" s="223"/>
      <c r="P14" s="256"/>
      <c r="Q14" s="258" t="s">
        <v>9</v>
      </c>
      <c r="R14" s="259"/>
      <c r="S14" s="88" t="str">
        <f>IF(COUNTIFS(J:J,"■",K:K,Q14)=0,"",COUNTIFS(J:J,"■",K:K,Q14))</f>
        <v/>
      </c>
      <c r="T14" s="68" t="str">
        <f>IF(S14="","",S14*評估費用試算工具!I10)</f>
        <v/>
      </c>
      <c r="U14" s="272"/>
      <c r="W14" s="10">
        <v>7</v>
      </c>
      <c r="X14" s="89"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171">
        <v>7</v>
      </c>
      <c r="AM14" s="84" t="str">
        <f t="shared" ca="1" si="13"/>
        <v/>
      </c>
    </row>
    <row r="15" spans="1:39" ht="11.25" customHeight="1">
      <c r="A15" s="208"/>
      <c r="B15" s="212"/>
      <c r="C15" s="213"/>
      <c r="D15" s="208"/>
      <c r="E15" s="218"/>
      <c r="F15" s="219"/>
      <c r="G15" s="208"/>
      <c r="H15" s="46" t="s">
        <v>71</v>
      </c>
      <c r="I15" s="85" t="s">
        <v>56</v>
      </c>
      <c r="J15" s="46" t="s">
        <v>71</v>
      </c>
      <c r="K15" s="170" t="s">
        <v>60</v>
      </c>
      <c r="L15" s="224"/>
      <c r="M15" s="225"/>
      <c r="P15" s="256"/>
      <c r="Q15" s="258" t="s">
        <v>10</v>
      </c>
      <c r="R15" s="259"/>
      <c r="S15" s="88" t="str">
        <f>IF(COUNTIFS(H:H,"■",I:I,Q15)=0,"",COUNTIFS(H:H,"■",I:I,Q15))</f>
        <v/>
      </c>
      <c r="T15" s="68" t="str">
        <f>IF(S15="","",S15*評估費用試算工具!I11)</f>
        <v/>
      </c>
      <c r="U15" s="272"/>
      <c r="W15" s="10">
        <v>8</v>
      </c>
      <c r="X15" s="89"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171">
        <v>8</v>
      </c>
      <c r="AM15" s="84" t="str">
        <f t="shared" ca="1" si="13"/>
        <v/>
      </c>
    </row>
    <row r="16" spans="1:39" ht="11.25" customHeight="1">
      <c r="A16" s="208"/>
      <c r="B16" s="212"/>
      <c r="C16" s="213"/>
      <c r="D16" s="208"/>
      <c r="E16" s="220"/>
      <c r="F16" s="221"/>
      <c r="G16" s="208"/>
      <c r="H16" s="46" t="s">
        <v>71</v>
      </c>
      <c r="I16" s="85" t="s">
        <v>41</v>
      </c>
      <c r="J16" s="46" t="s">
        <v>71</v>
      </c>
      <c r="K16" s="170" t="s">
        <v>59</v>
      </c>
      <c r="L16" s="224"/>
      <c r="M16" s="225"/>
      <c r="P16" s="256"/>
      <c r="Q16" s="258" t="s">
        <v>11</v>
      </c>
      <c r="R16" s="259"/>
      <c r="S16" s="88" t="str">
        <f>IF(COUNTIFS(J:J,"■",K:K,Q16)=0,"",COUNTIFS(J:J,"■",K:K,Q16))</f>
        <v/>
      </c>
      <c r="T16" s="68" t="str">
        <f>IF(S16="","",S16*評估費用試算工具!I12)</f>
        <v/>
      </c>
      <c r="U16" s="272"/>
      <c r="W16" s="10">
        <v>9</v>
      </c>
      <c r="X16" s="89"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171">
        <v>9</v>
      </c>
      <c r="AM16" s="84" t="str">
        <f t="shared" ca="1" si="13"/>
        <v/>
      </c>
    </row>
    <row r="17" spans="1:39" ht="11.25" customHeight="1">
      <c r="A17" s="208"/>
      <c r="B17" s="212"/>
      <c r="C17" s="213"/>
      <c r="D17" s="208"/>
      <c r="E17" s="216"/>
      <c r="F17" s="217"/>
      <c r="G17" s="208"/>
      <c r="H17" s="46" t="s">
        <v>71</v>
      </c>
      <c r="I17" s="85" t="s">
        <v>57</v>
      </c>
      <c r="J17" s="46" t="s">
        <v>71</v>
      </c>
      <c r="K17" s="170" t="s">
        <v>61</v>
      </c>
      <c r="L17" s="224"/>
      <c r="M17" s="225"/>
      <c r="P17" s="256"/>
      <c r="Q17" s="258" t="s">
        <v>58</v>
      </c>
      <c r="R17" s="259"/>
      <c r="S17" s="88" t="str">
        <f>IF(COUNTIFS(H:H,"■",I:I,Q17)=0,"",COUNTIFS(H:H,"■",I:I,Q17))</f>
        <v/>
      </c>
      <c r="T17" s="68" t="str">
        <f>IF(S17="","",S17*評估費用試算工具!I13)</f>
        <v/>
      </c>
      <c r="U17" s="272"/>
      <c r="W17" s="10">
        <v>10</v>
      </c>
      <c r="X17" s="89"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171">
        <v>10</v>
      </c>
      <c r="AM17" s="84" t="str">
        <f t="shared" ca="1" si="13"/>
        <v/>
      </c>
    </row>
    <row r="18" spans="1:39" ht="11.25" customHeight="1">
      <c r="A18" s="208"/>
      <c r="B18" s="212"/>
      <c r="C18" s="213"/>
      <c r="D18" s="208"/>
      <c r="E18" s="218"/>
      <c r="F18" s="219"/>
      <c r="G18" s="208"/>
      <c r="H18" s="46" t="s">
        <v>71</v>
      </c>
      <c r="I18" s="85" t="s">
        <v>58</v>
      </c>
      <c r="J18" s="46" t="s">
        <v>71</v>
      </c>
      <c r="K18" s="170" t="s">
        <v>62</v>
      </c>
      <c r="L18" s="224"/>
      <c r="M18" s="225"/>
      <c r="P18" s="256"/>
      <c r="Q18" s="258" t="s">
        <v>13</v>
      </c>
      <c r="R18" s="259"/>
      <c r="S18" s="88" t="str">
        <f>IF(COUNTIFS(J:J,"■",K:K,Q18)=0,"",COUNTIFS(J:J,"■",K:K,Q18))</f>
        <v/>
      </c>
      <c r="T18" s="68" t="str">
        <f>IF(S18="","",S18*評估費用試算工具!I14)</f>
        <v/>
      </c>
      <c r="U18" s="272"/>
      <c r="W18" s="10">
        <v>11</v>
      </c>
      <c r="X18" s="89"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171">
        <v>11</v>
      </c>
      <c r="AM18" s="84" t="str">
        <f t="shared" ca="1" si="13"/>
        <v/>
      </c>
    </row>
    <row r="19" spans="1:39" ht="11.25" customHeight="1">
      <c r="A19" s="209"/>
      <c r="B19" s="214"/>
      <c r="C19" s="215"/>
      <c r="D19" s="209"/>
      <c r="E19" s="220"/>
      <c r="F19" s="221"/>
      <c r="G19" s="209"/>
      <c r="H19" s="25" t="s">
        <v>71</v>
      </c>
      <c r="I19" s="86" t="s">
        <v>146</v>
      </c>
      <c r="J19" s="25" t="s">
        <v>71</v>
      </c>
      <c r="K19" s="87" t="s">
        <v>63</v>
      </c>
      <c r="L19" s="226"/>
      <c r="M19" s="227"/>
      <c r="P19" s="257"/>
      <c r="Q19" s="269" t="s">
        <v>63</v>
      </c>
      <c r="R19" s="270"/>
      <c r="S19" s="88" t="str">
        <f>IF(COUNTIFS(J:J,"■",K:K,Q19)=0,"",COUNTIFS(J:J,"■",K:K,Q19))</f>
        <v/>
      </c>
      <c r="T19" s="68" t="str">
        <f>IF(S19="","",S19*評估費用試算工具!I15)</f>
        <v/>
      </c>
      <c r="U19" s="273"/>
      <c r="W19" s="10">
        <v>12</v>
      </c>
      <c r="X19" s="89"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171">
        <v>12</v>
      </c>
      <c r="AM19" s="84" t="str">
        <f t="shared" ca="1" si="13"/>
        <v/>
      </c>
    </row>
    <row r="20" spans="1:39" ht="11.25" customHeight="1" thickBot="1">
      <c r="A20" s="207">
        <v>3</v>
      </c>
      <c r="B20" s="210"/>
      <c r="C20" s="211"/>
      <c r="D20" s="207"/>
      <c r="E20" s="216"/>
      <c r="F20" s="217"/>
      <c r="G20" s="207"/>
      <c r="H20" s="44" t="s">
        <v>71</v>
      </c>
      <c r="I20" s="167" t="s">
        <v>4</v>
      </c>
      <c r="J20" s="44" t="s">
        <v>71</v>
      </c>
      <c r="K20" s="168" t="s">
        <v>5</v>
      </c>
      <c r="L20" s="222"/>
      <c r="M20" s="223"/>
      <c r="P20" s="253" t="s">
        <v>147</v>
      </c>
      <c r="Q20" s="254"/>
      <c r="R20" s="254"/>
      <c r="S20" s="121" t="str">
        <f>IF(COUNTIFS(H:H,"■",I:I,"鑑定評估報告")=0,"",COUNTIFS(H:H,"■",I:I,"鑑定評估報告"))</f>
        <v/>
      </c>
      <c r="T20" s="262" t="str">
        <f>IF(S20="","",S20*評估費用試算工具!I16)</f>
        <v/>
      </c>
      <c r="U20" s="263"/>
      <c r="W20" s="10">
        <v>13</v>
      </c>
      <c r="X20" s="89"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171">
        <v>13</v>
      </c>
      <c r="AM20" s="84" t="str">
        <f t="shared" ca="1" si="13"/>
        <v/>
      </c>
    </row>
    <row r="21" spans="1:39" ht="11.25" customHeight="1">
      <c r="A21" s="208"/>
      <c r="B21" s="212"/>
      <c r="C21" s="213"/>
      <c r="D21" s="208"/>
      <c r="E21" s="218"/>
      <c r="F21" s="219"/>
      <c r="G21" s="208"/>
      <c r="H21" s="46" t="s">
        <v>71</v>
      </c>
      <c r="I21" s="85" t="s">
        <v>56</v>
      </c>
      <c r="J21" s="46" t="s">
        <v>71</v>
      </c>
      <c r="K21" s="170" t="s">
        <v>60</v>
      </c>
      <c r="L21" s="224"/>
      <c r="M21" s="225"/>
      <c r="P21" s="264" t="s">
        <v>29</v>
      </c>
      <c r="Q21" s="265"/>
      <c r="R21" s="265"/>
      <c r="S21" s="266"/>
      <c r="T21" s="267">
        <f ca="1">SUM(U8,T20)</f>
        <v>0</v>
      </c>
      <c r="U21" s="268"/>
      <c r="W21" s="10">
        <v>14</v>
      </c>
      <c r="X21" s="89"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171">
        <v>14</v>
      </c>
      <c r="AM21" s="84" t="str">
        <f t="shared" ca="1" si="13"/>
        <v/>
      </c>
    </row>
    <row r="22" spans="1:39" ht="11.25" customHeight="1">
      <c r="A22" s="208"/>
      <c r="B22" s="212"/>
      <c r="C22" s="213"/>
      <c r="D22" s="208"/>
      <c r="E22" s="220"/>
      <c r="F22" s="221"/>
      <c r="G22" s="208"/>
      <c r="H22" s="46" t="s">
        <v>71</v>
      </c>
      <c r="I22" s="85" t="s">
        <v>41</v>
      </c>
      <c r="J22" s="46" t="s">
        <v>71</v>
      </c>
      <c r="K22" s="170" t="s">
        <v>59</v>
      </c>
      <c r="L22" s="224"/>
      <c r="M22" s="225"/>
      <c r="P22" s="104"/>
      <c r="Q22" s="104"/>
      <c r="R22" s="104"/>
      <c r="S22" s="104"/>
      <c r="T22" s="158"/>
      <c r="U22" s="104"/>
      <c r="W22" s="10">
        <v>15</v>
      </c>
      <c r="X22" s="89"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171">
        <v>15</v>
      </c>
      <c r="AM22" s="84" t="str">
        <f t="shared" ca="1" si="13"/>
        <v/>
      </c>
    </row>
    <row r="23" spans="1:39" ht="11.25" customHeight="1">
      <c r="A23" s="208"/>
      <c r="B23" s="212"/>
      <c r="C23" s="213"/>
      <c r="D23" s="208"/>
      <c r="E23" s="216"/>
      <c r="F23" s="217"/>
      <c r="G23" s="208"/>
      <c r="H23" s="46" t="s">
        <v>71</v>
      </c>
      <c r="I23" s="85" t="s">
        <v>57</v>
      </c>
      <c r="J23" s="46" t="s">
        <v>71</v>
      </c>
      <c r="K23" s="170" t="s">
        <v>61</v>
      </c>
      <c r="L23" s="224"/>
      <c r="M23" s="225"/>
      <c r="W23" s="10">
        <v>16</v>
      </c>
      <c r="X23" s="89"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171">
        <v>16</v>
      </c>
      <c r="AM23" s="84" t="str">
        <f t="shared" ca="1" si="13"/>
        <v/>
      </c>
    </row>
    <row r="24" spans="1:39" ht="11.25" customHeight="1">
      <c r="A24" s="208"/>
      <c r="B24" s="212"/>
      <c r="C24" s="213"/>
      <c r="D24" s="208"/>
      <c r="E24" s="218"/>
      <c r="F24" s="219"/>
      <c r="G24" s="208"/>
      <c r="H24" s="46" t="s">
        <v>71</v>
      </c>
      <c r="I24" s="85" t="s">
        <v>58</v>
      </c>
      <c r="J24" s="46" t="s">
        <v>71</v>
      </c>
      <c r="K24" s="170" t="s">
        <v>62</v>
      </c>
      <c r="L24" s="224"/>
      <c r="M24" s="225"/>
      <c r="W24" s="10">
        <v>17</v>
      </c>
      <c r="X24" s="89"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171">
        <v>17</v>
      </c>
      <c r="AM24" s="84" t="str">
        <f t="shared" ca="1" si="13"/>
        <v/>
      </c>
    </row>
    <row r="25" spans="1:39" ht="11.25" customHeight="1">
      <c r="A25" s="209"/>
      <c r="B25" s="214"/>
      <c r="C25" s="215"/>
      <c r="D25" s="209"/>
      <c r="E25" s="220"/>
      <c r="F25" s="221"/>
      <c r="G25" s="209"/>
      <c r="H25" s="25" t="s">
        <v>71</v>
      </c>
      <c r="I25" s="86" t="s">
        <v>146</v>
      </c>
      <c r="J25" s="25" t="s">
        <v>71</v>
      </c>
      <c r="K25" s="87" t="s">
        <v>63</v>
      </c>
      <c r="L25" s="226"/>
      <c r="M25" s="227"/>
      <c r="W25" s="10">
        <v>18</v>
      </c>
      <c r="X25" s="89"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171">
        <v>18</v>
      </c>
      <c r="AM25" s="84" t="str">
        <f t="shared" ca="1" si="13"/>
        <v/>
      </c>
    </row>
    <row r="26" spans="1:39" ht="11.25" customHeight="1">
      <c r="A26" s="207">
        <v>4</v>
      </c>
      <c r="B26" s="210"/>
      <c r="C26" s="211"/>
      <c r="D26" s="207"/>
      <c r="E26" s="216"/>
      <c r="F26" s="217"/>
      <c r="G26" s="207"/>
      <c r="H26" s="44" t="s">
        <v>71</v>
      </c>
      <c r="I26" s="167" t="s">
        <v>4</v>
      </c>
      <c r="J26" s="44" t="s">
        <v>71</v>
      </c>
      <c r="K26" s="168" t="s">
        <v>5</v>
      </c>
      <c r="L26" s="222"/>
      <c r="M26" s="223"/>
      <c r="W26" s="10">
        <v>19</v>
      </c>
      <c r="X26" s="89"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171">
        <v>19</v>
      </c>
      <c r="AM26" s="84" t="str">
        <f t="shared" ca="1" si="13"/>
        <v/>
      </c>
    </row>
    <row r="27" spans="1:39" ht="11.25" customHeight="1">
      <c r="A27" s="208"/>
      <c r="B27" s="212"/>
      <c r="C27" s="213"/>
      <c r="D27" s="208"/>
      <c r="E27" s="218"/>
      <c r="F27" s="219"/>
      <c r="G27" s="208"/>
      <c r="H27" s="46" t="s">
        <v>71</v>
      </c>
      <c r="I27" s="85" t="s">
        <v>56</v>
      </c>
      <c r="J27" s="46" t="s">
        <v>71</v>
      </c>
      <c r="K27" s="170" t="s">
        <v>60</v>
      </c>
      <c r="L27" s="224"/>
      <c r="M27" s="225"/>
      <c r="W27" s="10">
        <v>20</v>
      </c>
      <c r="X27" s="89"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171">
        <v>20</v>
      </c>
      <c r="AM27" s="84" t="str">
        <f t="shared" ca="1" si="13"/>
        <v/>
      </c>
    </row>
    <row r="28" spans="1:39" ht="11.25" customHeight="1">
      <c r="A28" s="208"/>
      <c r="B28" s="212"/>
      <c r="C28" s="213"/>
      <c r="D28" s="208"/>
      <c r="E28" s="220"/>
      <c r="F28" s="221"/>
      <c r="G28" s="208"/>
      <c r="H28" s="46" t="s">
        <v>71</v>
      </c>
      <c r="I28" s="85" t="s">
        <v>41</v>
      </c>
      <c r="J28" s="46" t="s">
        <v>71</v>
      </c>
      <c r="K28" s="170" t="s">
        <v>59</v>
      </c>
      <c r="L28" s="224"/>
      <c r="M28" s="225"/>
      <c r="W28" s="10">
        <v>21</v>
      </c>
      <c r="X28" s="89"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171">
        <v>21</v>
      </c>
      <c r="AM28" s="84" t="str">
        <f t="shared" ca="1" si="13"/>
        <v/>
      </c>
    </row>
    <row r="29" spans="1:39" ht="11.25" customHeight="1">
      <c r="A29" s="208"/>
      <c r="B29" s="212"/>
      <c r="C29" s="213"/>
      <c r="D29" s="208"/>
      <c r="E29" s="216"/>
      <c r="F29" s="217"/>
      <c r="G29" s="208"/>
      <c r="H29" s="46" t="s">
        <v>71</v>
      </c>
      <c r="I29" s="85" t="s">
        <v>57</v>
      </c>
      <c r="J29" s="46" t="s">
        <v>71</v>
      </c>
      <c r="K29" s="170" t="s">
        <v>61</v>
      </c>
      <c r="L29" s="224"/>
      <c r="M29" s="225"/>
      <c r="W29" s="10">
        <v>22</v>
      </c>
      <c r="X29" s="89"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171">
        <v>22</v>
      </c>
      <c r="AM29" s="84" t="str">
        <f t="shared" ca="1" si="13"/>
        <v/>
      </c>
    </row>
    <row r="30" spans="1:39" ht="11.25" customHeight="1">
      <c r="A30" s="208"/>
      <c r="B30" s="212"/>
      <c r="C30" s="213"/>
      <c r="D30" s="208"/>
      <c r="E30" s="218"/>
      <c r="F30" s="219"/>
      <c r="G30" s="208"/>
      <c r="H30" s="46" t="s">
        <v>71</v>
      </c>
      <c r="I30" s="85" t="s">
        <v>58</v>
      </c>
      <c r="J30" s="46" t="s">
        <v>71</v>
      </c>
      <c r="K30" s="170" t="s">
        <v>62</v>
      </c>
      <c r="L30" s="224"/>
      <c r="M30" s="225"/>
      <c r="W30" s="10">
        <v>23</v>
      </c>
      <c r="X30" s="89"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171">
        <v>23</v>
      </c>
      <c r="AM30" s="84" t="str">
        <f t="shared" ca="1" si="13"/>
        <v/>
      </c>
    </row>
    <row r="31" spans="1:39" ht="11.25" customHeight="1">
      <c r="A31" s="209"/>
      <c r="B31" s="214"/>
      <c r="C31" s="215"/>
      <c r="D31" s="209"/>
      <c r="E31" s="220"/>
      <c r="F31" s="221"/>
      <c r="G31" s="209"/>
      <c r="H31" s="25" t="s">
        <v>71</v>
      </c>
      <c r="I31" s="86" t="s">
        <v>146</v>
      </c>
      <c r="J31" s="25" t="s">
        <v>71</v>
      </c>
      <c r="K31" s="87" t="s">
        <v>63</v>
      </c>
      <c r="L31" s="226"/>
      <c r="M31" s="227"/>
      <c r="W31" s="10">
        <v>24</v>
      </c>
      <c r="X31" s="89"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171">
        <v>24</v>
      </c>
      <c r="AM31" s="84" t="str">
        <f t="shared" ca="1" si="13"/>
        <v/>
      </c>
    </row>
    <row r="32" spans="1:39" ht="11.25" customHeight="1">
      <c r="A32" s="207">
        <v>5</v>
      </c>
      <c r="B32" s="210"/>
      <c r="C32" s="211"/>
      <c r="D32" s="207"/>
      <c r="E32" s="216"/>
      <c r="F32" s="217"/>
      <c r="G32" s="207"/>
      <c r="H32" s="44" t="s">
        <v>71</v>
      </c>
      <c r="I32" s="167" t="s">
        <v>4</v>
      </c>
      <c r="J32" s="44" t="s">
        <v>71</v>
      </c>
      <c r="K32" s="168" t="s">
        <v>5</v>
      </c>
      <c r="L32" s="222"/>
      <c r="M32" s="223"/>
      <c r="W32" s="10">
        <v>25</v>
      </c>
      <c r="X32" s="89"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171">
        <v>25</v>
      </c>
      <c r="AM32" s="84" t="str">
        <f t="shared" ca="1" si="13"/>
        <v/>
      </c>
    </row>
    <row r="33" spans="1:39" ht="11.25" customHeight="1">
      <c r="A33" s="208"/>
      <c r="B33" s="212"/>
      <c r="C33" s="213"/>
      <c r="D33" s="208"/>
      <c r="E33" s="218"/>
      <c r="F33" s="219"/>
      <c r="G33" s="208"/>
      <c r="H33" s="46" t="s">
        <v>71</v>
      </c>
      <c r="I33" s="85" t="s">
        <v>56</v>
      </c>
      <c r="J33" s="46" t="s">
        <v>71</v>
      </c>
      <c r="K33" s="170" t="s">
        <v>60</v>
      </c>
      <c r="L33" s="224"/>
      <c r="M33" s="225"/>
      <c r="W33" s="10">
        <v>26</v>
      </c>
      <c r="X33" s="89"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171">
        <v>26</v>
      </c>
      <c r="AM33" s="84" t="str">
        <f t="shared" ca="1" si="13"/>
        <v/>
      </c>
    </row>
    <row r="34" spans="1:39" ht="11.25" customHeight="1">
      <c r="A34" s="208"/>
      <c r="B34" s="212"/>
      <c r="C34" s="213"/>
      <c r="D34" s="208"/>
      <c r="E34" s="220"/>
      <c r="F34" s="221"/>
      <c r="G34" s="208"/>
      <c r="H34" s="46" t="s">
        <v>71</v>
      </c>
      <c r="I34" s="85" t="s">
        <v>41</v>
      </c>
      <c r="J34" s="46" t="s">
        <v>71</v>
      </c>
      <c r="K34" s="170" t="s">
        <v>59</v>
      </c>
      <c r="L34" s="224"/>
      <c r="M34" s="225"/>
      <c r="W34" s="10">
        <v>27</v>
      </c>
      <c r="X34" s="89"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171">
        <v>27</v>
      </c>
      <c r="AM34" s="84" t="str">
        <f t="shared" ca="1" si="13"/>
        <v/>
      </c>
    </row>
    <row r="35" spans="1:39" ht="11.25" customHeight="1">
      <c r="A35" s="208"/>
      <c r="B35" s="212"/>
      <c r="C35" s="213"/>
      <c r="D35" s="208"/>
      <c r="E35" s="216"/>
      <c r="F35" s="217"/>
      <c r="G35" s="208"/>
      <c r="H35" s="46" t="s">
        <v>71</v>
      </c>
      <c r="I35" s="85" t="s">
        <v>57</v>
      </c>
      <c r="J35" s="46" t="s">
        <v>71</v>
      </c>
      <c r="K35" s="170" t="s">
        <v>61</v>
      </c>
      <c r="L35" s="224"/>
      <c r="M35" s="225"/>
      <c r="W35" s="10">
        <v>28</v>
      </c>
      <c r="X35" s="89"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171">
        <v>28</v>
      </c>
      <c r="AM35" s="84" t="str">
        <f t="shared" ca="1" si="13"/>
        <v/>
      </c>
    </row>
    <row r="36" spans="1:39" ht="11.25" customHeight="1">
      <c r="A36" s="208"/>
      <c r="B36" s="212"/>
      <c r="C36" s="213"/>
      <c r="D36" s="208"/>
      <c r="E36" s="218"/>
      <c r="F36" s="219"/>
      <c r="G36" s="208"/>
      <c r="H36" s="46" t="s">
        <v>71</v>
      </c>
      <c r="I36" s="85" t="s">
        <v>58</v>
      </c>
      <c r="J36" s="46" t="s">
        <v>71</v>
      </c>
      <c r="K36" s="170" t="s">
        <v>62</v>
      </c>
      <c r="L36" s="224"/>
      <c r="M36" s="225"/>
      <c r="W36" s="10">
        <v>29</v>
      </c>
      <c r="X36" s="89"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171">
        <v>29</v>
      </c>
      <c r="AM36" s="84" t="str">
        <f t="shared" ca="1" si="13"/>
        <v/>
      </c>
    </row>
    <row r="37" spans="1:39" ht="11.25" customHeight="1">
      <c r="A37" s="209"/>
      <c r="B37" s="214"/>
      <c r="C37" s="215"/>
      <c r="D37" s="209"/>
      <c r="E37" s="220"/>
      <c r="F37" s="221"/>
      <c r="G37" s="209"/>
      <c r="H37" s="25" t="s">
        <v>71</v>
      </c>
      <c r="I37" s="86" t="s">
        <v>146</v>
      </c>
      <c r="J37" s="25" t="s">
        <v>71</v>
      </c>
      <c r="K37" s="87" t="s">
        <v>63</v>
      </c>
      <c r="L37" s="226"/>
      <c r="M37" s="227"/>
      <c r="W37" s="10">
        <v>30</v>
      </c>
      <c r="X37" s="89"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83">
        <v>30</v>
      </c>
      <c r="AM37" s="84" t="str">
        <f t="shared" ca="1" si="13"/>
        <v/>
      </c>
    </row>
    <row r="38" spans="1:39" ht="11.25" customHeight="1">
      <c r="A38" s="207">
        <v>6</v>
      </c>
      <c r="B38" s="210"/>
      <c r="C38" s="211"/>
      <c r="D38" s="207"/>
      <c r="E38" s="216"/>
      <c r="F38" s="217"/>
      <c r="G38" s="207"/>
      <c r="H38" s="44" t="s">
        <v>71</v>
      </c>
      <c r="I38" s="167" t="s">
        <v>4</v>
      </c>
      <c r="J38" s="44" t="s">
        <v>71</v>
      </c>
      <c r="K38" s="168" t="s">
        <v>5</v>
      </c>
      <c r="L38" s="222"/>
      <c r="M38" s="223"/>
      <c r="AL38" s="83">
        <v>31</v>
      </c>
      <c r="AM38" s="84" t="str">
        <f t="shared" ca="1" si="13"/>
        <v/>
      </c>
    </row>
    <row r="39" spans="1:39" ht="11.25" customHeight="1">
      <c r="A39" s="208"/>
      <c r="B39" s="212"/>
      <c r="C39" s="213"/>
      <c r="D39" s="208"/>
      <c r="E39" s="218"/>
      <c r="F39" s="219"/>
      <c r="G39" s="208"/>
      <c r="H39" s="46" t="s">
        <v>71</v>
      </c>
      <c r="I39" s="85" t="s">
        <v>56</v>
      </c>
      <c r="J39" s="46" t="s">
        <v>71</v>
      </c>
      <c r="K39" s="170" t="s">
        <v>60</v>
      </c>
      <c r="L39" s="224"/>
      <c r="M39" s="225"/>
      <c r="AL39" s="83">
        <v>32</v>
      </c>
      <c r="AM39" s="84" t="str">
        <f t="shared" ca="1" si="13"/>
        <v/>
      </c>
    </row>
    <row r="40" spans="1:39" ht="11.25" customHeight="1">
      <c r="A40" s="208"/>
      <c r="B40" s="212"/>
      <c r="C40" s="213"/>
      <c r="D40" s="208"/>
      <c r="E40" s="220"/>
      <c r="F40" s="221"/>
      <c r="G40" s="208"/>
      <c r="H40" s="46" t="s">
        <v>71</v>
      </c>
      <c r="I40" s="85" t="s">
        <v>41</v>
      </c>
      <c r="J40" s="46" t="s">
        <v>71</v>
      </c>
      <c r="K40" s="170" t="s">
        <v>59</v>
      </c>
      <c r="L40" s="224"/>
      <c r="M40" s="225"/>
      <c r="AL40" s="83">
        <v>33</v>
      </c>
      <c r="AM40" s="84" t="str">
        <f t="shared" ca="1" si="13"/>
        <v/>
      </c>
    </row>
    <row r="41" spans="1:39" ht="11.25" customHeight="1">
      <c r="A41" s="208"/>
      <c r="B41" s="212"/>
      <c r="C41" s="213"/>
      <c r="D41" s="208"/>
      <c r="E41" s="216"/>
      <c r="F41" s="217"/>
      <c r="G41" s="208"/>
      <c r="H41" s="46" t="s">
        <v>71</v>
      </c>
      <c r="I41" s="85" t="s">
        <v>57</v>
      </c>
      <c r="J41" s="46" t="s">
        <v>71</v>
      </c>
      <c r="K41" s="170" t="s">
        <v>61</v>
      </c>
      <c r="L41" s="224"/>
      <c r="M41" s="225"/>
      <c r="AL41" s="83">
        <v>34</v>
      </c>
      <c r="AM41" s="84" t="str">
        <f t="shared" ca="1" si="13"/>
        <v/>
      </c>
    </row>
    <row r="42" spans="1:39" ht="11.25" customHeight="1">
      <c r="A42" s="208"/>
      <c r="B42" s="212"/>
      <c r="C42" s="213"/>
      <c r="D42" s="208"/>
      <c r="E42" s="218"/>
      <c r="F42" s="219"/>
      <c r="G42" s="208"/>
      <c r="H42" s="46" t="s">
        <v>71</v>
      </c>
      <c r="I42" s="85" t="s">
        <v>58</v>
      </c>
      <c r="J42" s="46" t="s">
        <v>71</v>
      </c>
      <c r="K42" s="170" t="s">
        <v>62</v>
      </c>
      <c r="L42" s="224"/>
      <c r="M42" s="225"/>
      <c r="AL42" s="83">
        <v>35</v>
      </c>
      <c r="AM42" s="84" t="str">
        <f t="shared" ca="1" si="13"/>
        <v/>
      </c>
    </row>
    <row r="43" spans="1:39" ht="11.25" customHeight="1">
      <c r="A43" s="209"/>
      <c r="B43" s="214"/>
      <c r="C43" s="215"/>
      <c r="D43" s="209"/>
      <c r="E43" s="220"/>
      <c r="F43" s="221"/>
      <c r="G43" s="209"/>
      <c r="H43" s="25" t="s">
        <v>71</v>
      </c>
      <c r="I43" s="86" t="s">
        <v>146</v>
      </c>
      <c r="J43" s="25" t="s">
        <v>71</v>
      </c>
      <c r="K43" s="87" t="s">
        <v>63</v>
      </c>
      <c r="L43" s="226"/>
      <c r="M43" s="227"/>
      <c r="AL43" s="83">
        <v>36</v>
      </c>
      <c r="AM43" s="84" t="str">
        <f t="shared" ca="1" si="13"/>
        <v/>
      </c>
    </row>
    <row r="44" spans="1:39" ht="11.25" customHeight="1">
      <c r="A44" s="207">
        <v>7</v>
      </c>
      <c r="B44" s="210"/>
      <c r="C44" s="211"/>
      <c r="D44" s="207"/>
      <c r="E44" s="216"/>
      <c r="F44" s="217"/>
      <c r="G44" s="207"/>
      <c r="H44" s="44" t="s">
        <v>71</v>
      </c>
      <c r="I44" s="167" t="s">
        <v>4</v>
      </c>
      <c r="J44" s="44" t="s">
        <v>71</v>
      </c>
      <c r="K44" s="168" t="s">
        <v>5</v>
      </c>
      <c r="L44" s="222"/>
      <c r="M44" s="223"/>
      <c r="AL44" s="83">
        <v>37</v>
      </c>
      <c r="AM44" s="84" t="str">
        <f t="shared" ca="1" si="13"/>
        <v/>
      </c>
    </row>
    <row r="45" spans="1:39" ht="11.25" customHeight="1">
      <c r="A45" s="208"/>
      <c r="B45" s="212"/>
      <c r="C45" s="213"/>
      <c r="D45" s="208"/>
      <c r="E45" s="218"/>
      <c r="F45" s="219"/>
      <c r="G45" s="208"/>
      <c r="H45" s="46" t="s">
        <v>71</v>
      </c>
      <c r="I45" s="85" t="s">
        <v>56</v>
      </c>
      <c r="J45" s="46" t="s">
        <v>71</v>
      </c>
      <c r="K45" s="170" t="s">
        <v>60</v>
      </c>
      <c r="L45" s="224"/>
      <c r="M45" s="225"/>
      <c r="AL45" s="83">
        <v>38</v>
      </c>
      <c r="AM45" s="84" t="str">
        <f t="shared" ca="1" si="13"/>
        <v/>
      </c>
    </row>
    <row r="46" spans="1:39" ht="11.25" customHeight="1">
      <c r="A46" s="208"/>
      <c r="B46" s="212"/>
      <c r="C46" s="213"/>
      <c r="D46" s="208"/>
      <c r="E46" s="220"/>
      <c r="F46" s="221"/>
      <c r="G46" s="208"/>
      <c r="H46" s="46" t="s">
        <v>71</v>
      </c>
      <c r="I46" s="85" t="s">
        <v>41</v>
      </c>
      <c r="J46" s="46" t="s">
        <v>71</v>
      </c>
      <c r="K46" s="170" t="s">
        <v>59</v>
      </c>
      <c r="L46" s="224"/>
      <c r="M46" s="225"/>
      <c r="AL46" s="83">
        <v>39</v>
      </c>
      <c r="AM46" s="84" t="str">
        <f t="shared" ca="1" si="13"/>
        <v/>
      </c>
    </row>
    <row r="47" spans="1:39" ht="11.25" customHeight="1">
      <c r="A47" s="208"/>
      <c r="B47" s="212"/>
      <c r="C47" s="213"/>
      <c r="D47" s="208"/>
      <c r="E47" s="216"/>
      <c r="F47" s="217"/>
      <c r="G47" s="208"/>
      <c r="H47" s="46" t="s">
        <v>71</v>
      </c>
      <c r="I47" s="85" t="s">
        <v>57</v>
      </c>
      <c r="J47" s="46" t="s">
        <v>71</v>
      </c>
      <c r="K47" s="170" t="s">
        <v>61</v>
      </c>
      <c r="L47" s="224"/>
      <c r="M47" s="225"/>
      <c r="AL47" s="83">
        <v>40</v>
      </c>
      <c r="AM47" s="84" t="str">
        <f t="shared" ca="1" si="13"/>
        <v/>
      </c>
    </row>
    <row r="48" spans="1:39" ht="11.25" customHeight="1">
      <c r="A48" s="208"/>
      <c r="B48" s="212"/>
      <c r="C48" s="213"/>
      <c r="D48" s="208"/>
      <c r="E48" s="218"/>
      <c r="F48" s="219"/>
      <c r="G48" s="208"/>
      <c r="H48" s="46" t="s">
        <v>71</v>
      </c>
      <c r="I48" s="85" t="s">
        <v>58</v>
      </c>
      <c r="J48" s="46" t="s">
        <v>71</v>
      </c>
      <c r="K48" s="170" t="s">
        <v>62</v>
      </c>
      <c r="L48" s="224"/>
      <c r="M48" s="225"/>
    </row>
    <row r="49" spans="1:13" ht="11.25" customHeight="1">
      <c r="A49" s="209"/>
      <c r="B49" s="214"/>
      <c r="C49" s="215"/>
      <c r="D49" s="209"/>
      <c r="E49" s="220"/>
      <c r="F49" s="221"/>
      <c r="G49" s="209"/>
      <c r="H49" s="25" t="s">
        <v>71</v>
      </c>
      <c r="I49" s="86" t="s">
        <v>146</v>
      </c>
      <c r="J49" s="25" t="s">
        <v>71</v>
      </c>
      <c r="K49" s="87" t="s">
        <v>63</v>
      </c>
      <c r="L49" s="226"/>
      <c r="M49" s="227"/>
    </row>
    <row r="50" spans="1:13" ht="11.25" customHeight="1">
      <c r="A50" s="207">
        <v>8</v>
      </c>
      <c r="B50" s="210"/>
      <c r="C50" s="211"/>
      <c r="D50" s="207"/>
      <c r="E50" s="216"/>
      <c r="F50" s="217"/>
      <c r="G50" s="207"/>
      <c r="H50" s="44" t="s">
        <v>71</v>
      </c>
      <c r="I50" s="167" t="s">
        <v>4</v>
      </c>
      <c r="J50" s="44" t="s">
        <v>71</v>
      </c>
      <c r="K50" s="168" t="s">
        <v>5</v>
      </c>
      <c r="L50" s="222"/>
      <c r="M50" s="223"/>
    </row>
    <row r="51" spans="1:13" ht="11.25" customHeight="1">
      <c r="A51" s="208"/>
      <c r="B51" s="212"/>
      <c r="C51" s="213"/>
      <c r="D51" s="208"/>
      <c r="E51" s="218"/>
      <c r="F51" s="219"/>
      <c r="G51" s="208"/>
      <c r="H51" s="46" t="s">
        <v>71</v>
      </c>
      <c r="I51" s="85" t="s">
        <v>56</v>
      </c>
      <c r="J51" s="46" t="s">
        <v>71</v>
      </c>
      <c r="K51" s="170" t="s">
        <v>60</v>
      </c>
      <c r="L51" s="224"/>
      <c r="M51" s="225"/>
    </row>
    <row r="52" spans="1:13" ht="11.25" customHeight="1">
      <c r="A52" s="208"/>
      <c r="B52" s="212"/>
      <c r="C52" s="213"/>
      <c r="D52" s="208"/>
      <c r="E52" s="220"/>
      <c r="F52" s="221"/>
      <c r="G52" s="208"/>
      <c r="H52" s="46" t="s">
        <v>71</v>
      </c>
      <c r="I52" s="85" t="s">
        <v>41</v>
      </c>
      <c r="J52" s="46" t="s">
        <v>71</v>
      </c>
      <c r="K52" s="170" t="s">
        <v>59</v>
      </c>
      <c r="L52" s="224"/>
      <c r="M52" s="225"/>
    </row>
    <row r="53" spans="1:13" ht="11.25" customHeight="1">
      <c r="A53" s="208"/>
      <c r="B53" s="212"/>
      <c r="C53" s="213"/>
      <c r="D53" s="208"/>
      <c r="E53" s="216"/>
      <c r="F53" s="217"/>
      <c r="G53" s="208"/>
      <c r="H53" s="46" t="s">
        <v>71</v>
      </c>
      <c r="I53" s="85" t="s">
        <v>57</v>
      </c>
      <c r="J53" s="46" t="s">
        <v>71</v>
      </c>
      <c r="K53" s="170" t="s">
        <v>61</v>
      </c>
      <c r="L53" s="224"/>
      <c r="M53" s="225"/>
    </row>
    <row r="54" spans="1:13" ht="11.25" customHeight="1">
      <c r="A54" s="208"/>
      <c r="B54" s="212"/>
      <c r="C54" s="213"/>
      <c r="D54" s="208"/>
      <c r="E54" s="218"/>
      <c r="F54" s="219"/>
      <c r="G54" s="208"/>
      <c r="H54" s="46" t="s">
        <v>71</v>
      </c>
      <c r="I54" s="85" t="s">
        <v>58</v>
      </c>
      <c r="J54" s="46" t="s">
        <v>71</v>
      </c>
      <c r="K54" s="170" t="s">
        <v>62</v>
      </c>
      <c r="L54" s="224"/>
      <c r="M54" s="225"/>
    </row>
    <row r="55" spans="1:13" ht="11.25" customHeight="1">
      <c r="A55" s="209"/>
      <c r="B55" s="214"/>
      <c r="C55" s="215"/>
      <c r="D55" s="209"/>
      <c r="E55" s="220"/>
      <c r="F55" s="221"/>
      <c r="G55" s="209"/>
      <c r="H55" s="25" t="s">
        <v>71</v>
      </c>
      <c r="I55" s="86" t="s">
        <v>146</v>
      </c>
      <c r="J55" s="25" t="s">
        <v>71</v>
      </c>
      <c r="K55" s="87" t="s">
        <v>63</v>
      </c>
      <c r="L55" s="226"/>
      <c r="M55" s="227"/>
    </row>
    <row r="56" spans="1:13" ht="11.25" customHeight="1">
      <c r="A56" s="207">
        <v>9</v>
      </c>
      <c r="B56" s="210"/>
      <c r="C56" s="211"/>
      <c r="D56" s="207"/>
      <c r="E56" s="216"/>
      <c r="F56" s="217"/>
      <c r="G56" s="207"/>
      <c r="H56" s="44" t="s">
        <v>71</v>
      </c>
      <c r="I56" s="167" t="s">
        <v>4</v>
      </c>
      <c r="J56" s="44" t="s">
        <v>71</v>
      </c>
      <c r="K56" s="168" t="s">
        <v>5</v>
      </c>
      <c r="L56" s="222"/>
      <c r="M56" s="223"/>
    </row>
    <row r="57" spans="1:13" ht="11.25" customHeight="1">
      <c r="A57" s="208"/>
      <c r="B57" s="212"/>
      <c r="C57" s="213"/>
      <c r="D57" s="208"/>
      <c r="E57" s="218"/>
      <c r="F57" s="219"/>
      <c r="G57" s="208"/>
      <c r="H57" s="46" t="s">
        <v>71</v>
      </c>
      <c r="I57" s="85" t="s">
        <v>56</v>
      </c>
      <c r="J57" s="46" t="s">
        <v>71</v>
      </c>
      <c r="K57" s="170" t="s">
        <v>60</v>
      </c>
      <c r="L57" s="224"/>
      <c r="M57" s="225"/>
    </row>
    <row r="58" spans="1:13" ht="11.25" customHeight="1">
      <c r="A58" s="208"/>
      <c r="B58" s="212"/>
      <c r="C58" s="213"/>
      <c r="D58" s="208"/>
      <c r="E58" s="220"/>
      <c r="F58" s="221"/>
      <c r="G58" s="208"/>
      <c r="H58" s="46" t="s">
        <v>71</v>
      </c>
      <c r="I58" s="85" t="s">
        <v>41</v>
      </c>
      <c r="J58" s="46" t="s">
        <v>71</v>
      </c>
      <c r="K58" s="170" t="s">
        <v>59</v>
      </c>
      <c r="L58" s="224"/>
      <c r="M58" s="225"/>
    </row>
    <row r="59" spans="1:13" ht="11.25" customHeight="1">
      <c r="A59" s="208"/>
      <c r="B59" s="212"/>
      <c r="C59" s="213"/>
      <c r="D59" s="208"/>
      <c r="E59" s="216"/>
      <c r="F59" s="217"/>
      <c r="G59" s="208"/>
      <c r="H59" s="46" t="s">
        <v>71</v>
      </c>
      <c r="I59" s="85" t="s">
        <v>57</v>
      </c>
      <c r="J59" s="46" t="s">
        <v>71</v>
      </c>
      <c r="K59" s="170" t="s">
        <v>61</v>
      </c>
      <c r="L59" s="224"/>
      <c r="M59" s="225"/>
    </row>
    <row r="60" spans="1:13" ht="11.25" customHeight="1">
      <c r="A60" s="208"/>
      <c r="B60" s="212"/>
      <c r="C60" s="213"/>
      <c r="D60" s="208"/>
      <c r="E60" s="218"/>
      <c r="F60" s="219"/>
      <c r="G60" s="208"/>
      <c r="H60" s="46" t="s">
        <v>71</v>
      </c>
      <c r="I60" s="85" t="s">
        <v>58</v>
      </c>
      <c r="J60" s="46" t="s">
        <v>71</v>
      </c>
      <c r="K60" s="170" t="s">
        <v>62</v>
      </c>
      <c r="L60" s="224"/>
      <c r="M60" s="225"/>
    </row>
    <row r="61" spans="1:13" ht="11.25" customHeight="1">
      <c r="A61" s="209"/>
      <c r="B61" s="214"/>
      <c r="C61" s="215"/>
      <c r="D61" s="209"/>
      <c r="E61" s="220"/>
      <c r="F61" s="221"/>
      <c r="G61" s="209"/>
      <c r="H61" s="25" t="s">
        <v>71</v>
      </c>
      <c r="I61" s="86" t="s">
        <v>146</v>
      </c>
      <c r="J61" s="25" t="s">
        <v>71</v>
      </c>
      <c r="K61" s="87" t="s">
        <v>63</v>
      </c>
      <c r="L61" s="226"/>
      <c r="M61" s="227"/>
    </row>
    <row r="62" spans="1:13" ht="11.25" customHeight="1">
      <c r="A62" s="207">
        <v>10</v>
      </c>
      <c r="B62" s="210"/>
      <c r="C62" s="211"/>
      <c r="D62" s="207"/>
      <c r="E62" s="216"/>
      <c r="F62" s="217"/>
      <c r="G62" s="207"/>
      <c r="H62" s="44" t="s">
        <v>71</v>
      </c>
      <c r="I62" s="167" t="s">
        <v>4</v>
      </c>
      <c r="J62" s="44" t="s">
        <v>71</v>
      </c>
      <c r="K62" s="168" t="s">
        <v>5</v>
      </c>
      <c r="L62" s="222"/>
      <c r="M62" s="223"/>
    </row>
    <row r="63" spans="1:13" ht="11.25" customHeight="1">
      <c r="A63" s="208"/>
      <c r="B63" s="212"/>
      <c r="C63" s="213"/>
      <c r="D63" s="208"/>
      <c r="E63" s="218"/>
      <c r="F63" s="219"/>
      <c r="G63" s="208"/>
      <c r="H63" s="46" t="s">
        <v>71</v>
      </c>
      <c r="I63" s="85" t="s">
        <v>56</v>
      </c>
      <c r="J63" s="46" t="s">
        <v>71</v>
      </c>
      <c r="K63" s="170" t="s">
        <v>60</v>
      </c>
      <c r="L63" s="224"/>
      <c r="M63" s="225"/>
    </row>
    <row r="64" spans="1:13" ht="11.25" customHeight="1">
      <c r="A64" s="208"/>
      <c r="B64" s="212"/>
      <c r="C64" s="213"/>
      <c r="D64" s="208"/>
      <c r="E64" s="220"/>
      <c r="F64" s="221"/>
      <c r="G64" s="208"/>
      <c r="H64" s="46" t="s">
        <v>71</v>
      </c>
      <c r="I64" s="85" t="s">
        <v>41</v>
      </c>
      <c r="J64" s="46" t="s">
        <v>71</v>
      </c>
      <c r="K64" s="170" t="s">
        <v>59</v>
      </c>
      <c r="L64" s="224"/>
      <c r="M64" s="225"/>
    </row>
    <row r="65" spans="1:13" ht="11.25" customHeight="1">
      <c r="A65" s="208"/>
      <c r="B65" s="212"/>
      <c r="C65" s="213"/>
      <c r="D65" s="208"/>
      <c r="E65" s="216"/>
      <c r="F65" s="217"/>
      <c r="G65" s="208"/>
      <c r="H65" s="46" t="s">
        <v>71</v>
      </c>
      <c r="I65" s="85" t="s">
        <v>57</v>
      </c>
      <c r="J65" s="46" t="s">
        <v>71</v>
      </c>
      <c r="K65" s="170" t="s">
        <v>61</v>
      </c>
      <c r="L65" s="224"/>
      <c r="M65" s="225"/>
    </row>
    <row r="66" spans="1:13" ht="11.25" customHeight="1">
      <c r="A66" s="208"/>
      <c r="B66" s="212"/>
      <c r="C66" s="213"/>
      <c r="D66" s="208"/>
      <c r="E66" s="218"/>
      <c r="F66" s="219"/>
      <c r="G66" s="208"/>
      <c r="H66" s="46" t="s">
        <v>71</v>
      </c>
      <c r="I66" s="85" t="s">
        <v>58</v>
      </c>
      <c r="J66" s="46" t="s">
        <v>71</v>
      </c>
      <c r="K66" s="170" t="s">
        <v>62</v>
      </c>
      <c r="L66" s="224"/>
      <c r="M66" s="225"/>
    </row>
    <row r="67" spans="1:13" ht="11.25" customHeight="1">
      <c r="A67" s="209"/>
      <c r="B67" s="214"/>
      <c r="C67" s="215"/>
      <c r="D67" s="209"/>
      <c r="E67" s="220"/>
      <c r="F67" s="221"/>
      <c r="G67" s="209"/>
      <c r="H67" s="25" t="s">
        <v>71</v>
      </c>
      <c r="I67" s="86" t="s">
        <v>146</v>
      </c>
      <c r="J67" s="25" t="s">
        <v>71</v>
      </c>
      <c r="K67" s="87" t="s">
        <v>63</v>
      </c>
      <c r="L67" s="226"/>
      <c r="M67" s="227"/>
    </row>
    <row r="68" spans="1:13" ht="11.25" customHeight="1">
      <c r="A68" s="207">
        <v>11</v>
      </c>
      <c r="B68" s="210"/>
      <c r="C68" s="211"/>
      <c r="D68" s="207"/>
      <c r="E68" s="216"/>
      <c r="F68" s="217"/>
      <c r="G68" s="207"/>
      <c r="H68" s="44" t="s">
        <v>71</v>
      </c>
      <c r="I68" s="167" t="s">
        <v>4</v>
      </c>
      <c r="J68" s="44" t="s">
        <v>71</v>
      </c>
      <c r="K68" s="168" t="s">
        <v>5</v>
      </c>
      <c r="L68" s="222"/>
      <c r="M68" s="223"/>
    </row>
    <row r="69" spans="1:13" ht="11.25" customHeight="1">
      <c r="A69" s="208"/>
      <c r="B69" s="212"/>
      <c r="C69" s="213"/>
      <c r="D69" s="208"/>
      <c r="E69" s="218"/>
      <c r="F69" s="219"/>
      <c r="G69" s="208"/>
      <c r="H69" s="46" t="s">
        <v>71</v>
      </c>
      <c r="I69" s="85" t="s">
        <v>56</v>
      </c>
      <c r="J69" s="46" t="s">
        <v>71</v>
      </c>
      <c r="K69" s="170" t="s">
        <v>60</v>
      </c>
      <c r="L69" s="224"/>
      <c r="M69" s="225"/>
    </row>
    <row r="70" spans="1:13" ht="11.25" customHeight="1">
      <c r="A70" s="208"/>
      <c r="B70" s="212"/>
      <c r="C70" s="213"/>
      <c r="D70" s="208"/>
      <c r="E70" s="220"/>
      <c r="F70" s="221"/>
      <c r="G70" s="208"/>
      <c r="H70" s="46" t="s">
        <v>71</v>
      </c>
      <c r="I70" s="85" t="s">
        <v>41</v>
      </c>
      <c r="J70" s="46" t="s">
        <v>71</v>
      </c>
      <c r="K70" s="170" t="s">
        <v>59</v>
      </c>
      <c r="L70" s="224"/>
      <c r="M70" s="225"/>
    </row>
    <row r="71" spans="1:13" ht="11.25" customHeight="1">
      <c r="A71" s="208"/>
      <c r="B71" s="212"/>
      <c r="C71" s="213"/>
      <c r="D71" s="208"/>
      <c r="E71" s="216"/>
      <c r="F71" s="217"/>
      <c r="G71" s="208"/>
      <c r="H71" s="46" t="s">
        <v>71</v>
      </c>
      <c r="I71" s="85" t="s">
        <v>57</v>
      </c>
      <c r="J71" s="46" t="s">
        <v>71</v>
      </c>
      <c r="K71" s="170" t="s">
        <v>61</v>
      </c>
      <c r="L71" s="224"/>
      <c r="M71" s="225"/>
    </row>
    <row r="72" spans="1:13" ht="11.25" customHeight="1">
      <c r="A72" s="208"/>
      <c r="B72" s="212"/>
      <c r="C72" s="213"/>
      <c r="D72" s="208"/>
      <c r="E72" s="218"/>
      <c r="F72" s="219"/>
      <c r="G72" s="208"/>
      <c r="H72" s="46" t="s">
        <v>71</v>
      </c>
      <c r="I72" s="85" t="s">
        <v>58</v>
      </c>
      <c r="J72" s="46" t="s">
        <v>71</v>
      </c>
      <c r="K72" s="170" t="s">
        <v>62</v>
      </c>
      <c r="L72" s="224"/>
      <c r="M72" s="225"/>
    </row>
    <row r="73" spans="1:13" ht="11.25" customHeight="1">
      <c r="A73" s="209"/>
      <c r="B73" s="214"/>
      <c r="C73" s="215"/>
      <c r="D73" s="209"/>
      <c r="E73" s="220"/>
      <c r="F73" s="221"/>
      <c r="G73" s="209"/>
      <c r="H73" s="25" t="s">
        <v>71</v>
      </c>
      <c r="I73" s="86" t="s">
        <v>146</v>
      </c>
      <c r="J73" s="25" t="s">
        <v>71</v>
      </c>
      <c r="K73" s="87" t="s">
        <v>63</v>
      </c>
      <c r="L73" s="226"/>
      <c r="M73" s="227"/>
    </row>
    <row r="74" spans="1:13" ht="11.25" customHeight="1">
      <c r="A74" s="207">
        <v>12</v>
      </c>
      <c r="B74" s="210"/>
      <c r="C74" s="211"/>
      <c r="D74" s="207"/>
      <c r="E74" s="216"/>
      <c r="F74" s="217"/>
      <c r="G74" s="207"/>
      <c r="H74" s="44" t="s">
        <v>71</v>
      </c>
      <c r="I74" s="167" t="s">
        <v>4</v>
      </c>
      <c r="J74" s="44" t="s">
        <v>71</v>
      </c>
      <c r="K74" s="168" t="s">
        <v>5</v>
      </c>
      <c r="L74" s="222"/>
      <c r="M74" s="223"/>
    </row>
    <row r="75" spans="1:13" ht="11.25" customHeight="1">
      <c r="A75" s="208"/>
      <c r="B75" s="212"/>
      <c r="C75" s="213"/>
      <c r="D75" s="208"/>
      <c r="E75" s="218"/>
      <c r="F75" s="219"/>
      <c r="G75" s="208"/>
      <c r="H75" s="46" t="s">
        <v>71</v>
      </c>
      <c r="I75" s="85" t="s">
        <v>56</v>
      </c>
      <c r="J75" s="46" t="s">
        <v>71</v>
      </c>
      <c r="K75" s="170" t="s">
        <v>60</v>
      </c>
      <c r="L75" s="224"/>
      <c r="M75" s="225"/>
    </row>
    <row r="76" spans="1:13" ht="11.25" customHeight="1">
      <c r="A76" s="208"/>
      <c r="B76" s="212"/>
      <c r="C76" s="213"/>
      <c r="D76" s="208"/>
      <c r="E76" s="220"/>
      <c r="F76" s="221"/>
      <c r="G76" s="208"/>
      <c r="H76" s="46" t="s">
        <v>71</v>
      </c>
      <c r="I76" s="85" t="s">
        <v>41</v>
      </c>
      <c r="J76" s="46" t="s">
        <v>71</v>
      </c>
      <c r="K76" s="170" t="s">
        <v>59</v>
      </c>
      <c r="L76" s="224"/>
      <c r="M76" s="225"/>
    </row>
    <row r="77" spans="1:13" ht="11.25" customHeight="1">
      <c r="A77" s="208"/>
      <c r="B77" s="212"/>
      <c r="C77" s="213"/>
      <c r="D77" s="208"/>
      <c r="E77" s="216"/>
      <c r="F77" s="217"/>
      <c r="G77" s="208"/>
      <c r="H77" s="46" t="s">
        <v>71</v>
      </c>
      <c r="I77" s="85" t="s">
        <v>57</v>
      </c>
      <c r="J77" s="46" t="s">
        <v>71</v>
      </c>
      <c r="K77" s="170" t="s">
        <v>61</v>
      </c>
      <c r="L77" s="224"/>
      <c r="M77" s="225"/>
    </row>
    <row r="78" spans="1:13" ht="11.25" customHeight="1">
      <c r="A78" s="208"/>
      <c r="B78" s="212"/>
      <c r="C78" s="213"/>
      <c r="D78" s="208"/>
      <c r="E78" s="218"/>
      <c r="F78" s="219"/>
      <c r="G78" s="208"/>
      <c r="H78" s="46" t="s">
        <v>71</v>
      </c>
      <c r="I78" s="85" t="s">
        <v>58</v>
      </c>
      <c r="J78" s="46" t="s">
        <v>71</v>
      </c>
      <c r="K78" s="170" t="s">
        <v>62</v>
      </c>
      <c r="L78" s="224"/>
      <c r="M78" s="225"/>
    </row>
    <row r="79" spans="1:13" ht="11.25" customHeight="1">
      <c r="A79" s="209"/>
      <c r="B79" s="214"/>
      <c r="C79" s="215"/>
      <c r="D79" s="209"/>
      <c r="E79" s="220"/>
      <c r="F79" s="221"/>
      <c r="G79" s="209"/>
      <c r="H79" s="25" t="s">
        <v>71</v>
      </c>
      <c r="I79" s="86" t="s">
        <v>146</v>
      </c>
      <c r="J79" s="25" t="s">
        <v>71</v>
      </c>
      <c r="K79" s="87" t="s">
        <v>63</v>
      </c>
      <c r="L79" s="226"/>
      <c r="M79" s="227"/>
    </row>
    <row r="80" spans="1:13" ht="11.25" customHeight="1">
      <c r="A80" s="207">
        <v>13</v>
      </c>
      <c r="B80" s="210"/>
      <c r="C80" s="211"/>
      <c r="D80" s="207"/>
      <c r="E80" s="216"/>
      <c r="F80" s="217"/>
      <c r="G80" s="207"/>
      <c r="H80" s="44" t="s">
        <v>71</v>
      </c>
      <c r="I80" s="167" t="s">
        <v>4</v>
      </c>
      <c r="J80" s="44" t="s">
        <v>71</v>
      </c>
      <c r="K80" s="168" t="s">
        <v>5</v>
      </c>
      <c r="L80" s="222"/>
      <c r="M80" s="223"/>
    </row>
    <row r="81" spans="1:13" ht="11.25" customHeight="1">
      <c r="A81" s="208"/>
      <c r="B81" s="212"/>
      <c r="C81" s="213"/>
      <c r="D81" s="208"/>
      <c r="E81" s="218"/>
      <c r="F81" s="219"/>
      <c r="G81" s="208"/>
      <c r="H81" s="46" t="s">
        <v>71</v>
      </c>
      <c r="I81" s="85" t="s">
        <v>56</v>
      </c>
      <c r="J81" s="46" t="s">
        <v>71</v>
      </c>
      <c r="K81" s="170" t="s">
        <v>60</v>
      </c>
      <c r="L81" s="224"/>
      <c r="M81" s="225"/>
    </row>
    <row r="82" spans="1:13" ht="11.25" customHeight="1">
      <c r="A82" s="208"/>
      <c r="B82" s="212"/>
      <c r="C82" s="213"/>
      <c r="D82" s="208"/>
      <c r="E82" s="220"/>
      <c r="F82" s="221"/>
      <c r="G82" s="208"/>
      <c r="H82" s="46" t="s">
        <v>71</v>
      </c>
      <c r="I82" s="85" t="s">
        <v>41</v>
      </c>
      <c r="J82" s="46" t="s">
        <v>71</v>
      </c>
      <c r="K82" s="170" t="s">
        <v>59</v>
      </c>
      <c r="L82" s="224"/>
      <c r="M82" s="225"/>
    </row>
    <row r="83" spans="1:13" ht="11.25" customHeight="1">
      <c r="A83" s="208"/>
      <c r="B83" s="212"/>
      <c r="C83" s="213"/>
      <c r="D83" s="208"/>
      <c r="E83" s="216"/>
      <c r="F83" s="217"/>
      <c r="G83" s="208"/>
      <c r="H83" s="46" t="s">
        <v>71</v>
      </c>
      <c r="I83" s="85" t="s">
        <v>57</v>
      </c>
      <c r="J83" s="46" t="s">
        <v>71</v>
      </c>
      <c r="K83" s="170" t="s">
        <v>61</v>
      </c>
      <c r="L83" s="224"/>
      <c r="M83" s="225"/>
    </row>
    <row r="84" spans="1:13" ht="11.25" customHeight="1">
      <c r="A84" s="208"/>
      <c r="B84" s="212"/>
      <c r="C84" s="213"/>
      <c r="D84" s="208"/>
      <c r="E84" s="218"/>
      <c r="F84" s="219"/>
      <c r="G84" s="208"/>
      <c r="H84" s="46" t="s">
        <v>71</v>
      </c>
      <c r="I84" s="85" t="s">
        <v>58</v>
      </c>
      <c r="J84" s="46" t="s">
        <v>71</v>
      </c>
      <c r="K84" s="170" t="s">
        <v>62</v>
      </c>
      <c r="L84" s="224"/>
      <c r="M84" s="225"/>
    </row>
    <row r="85" spans="1:13" ht="11.25" customHeight="1">
      <c r="A85" s="209"/>
      <c r="B85" s="214"/>
      <c r="C85" s="215"/>
      <c r="D85" s="209"/>
      <c r="E85" s="220"/>
      <c r="F85" s="221"/>
      <c r="G85" s="209"/>
      <c r="H85" s="25" t="s">
        <v>71</v>
      </c>
      <c r="I85" s="86" t="s">
        <v>146</v>
      </c>
      <c r="J85" s="25" t="s">
        <v>71</v>
      </c>
      <c r="K85" s="87" t="s">
        <v>63</v>
      </c>
      <c r="L85" s="226"/>
      <c r="M85" s="227"/>
    </row>
    <row r="86" spans="1:13" ht="11.25" customHeight="1">
      <c r="A86" s="207">
        <v>14</v>
      </c>
      <c r="B86" s="210"/>
      <c r="C86" s="211"/>
      <c r="D86" s="207"/>
      <c r="E86" s="216"/>
      <c r="F86" s="217"/>
      <c r="G86" s="207"/>
      <c r="H86" s="44" t="s">
        <v>71</v>
      </c>
      <c r="I86" s="167" t="s">
        <v>4</v>
      </c>
      <c r="J86" s="44" t="s">
        <v>71</v>
      </c>
      <c r="K86" s="168" t="s">
        <v>5</v>
      </c>
      <c r="L86" s="222"/>
      <c r="M86" s="223"/>
    </row>
    <row r="87" spans="1:13" ht="11.25" customHeight="1">
      <c r="A87" s="208"/>
      <c r="B87" s="212"/>
      <c r="C87" s="213"/>
      <c r="D87" s="208"/>
      <c r="E87" s="218"/>
      <c r="F87" s="219"/>
      <c r="G87" s="208"/>
      <c r="H87" s="46" t="s">
        <v>71</v>
      </c>
      <c r="I87" s="85" t="s">
        <v>56</v>
      </c>
      <c r="J87" s="46" t="s">
        <v>71</v>
      </c>
      <c r="K87" s="170" t="s">
        <v>60</v>
      </c>
      <c r="L87" s="224"/>
      <c r="M87" s="225"/>
    </row>
    <row r="88" spans="1:13" ht="11.25" customHeight="1">
      <c r="A88" s="208"/>
      <c r="B88" s="212"/>
      <c r="C88" s="213"/>
      <c r="D88" s="208"/>
      <c r="E88" s="220"/>
      <c r="F88" s="221"/>
      <c r="G88" s="208"/>
      <c r="H88" s="46" t="s">
        <v>71</v>
      </c>
      <c r="I88" s="85" t="s">
        <v>41</v>
      </c>
      <c r="J88" s="46" t="s">
        <v>71</v>
      </c>
      <c r="K88" s="170" t="s">
        <v>59</v>
      </c>
      <c r="L88" s="224"/>
      <c r="M88" s="225"/>
    </row>
    <row r="89" spans="1:13" ht="11.25" customHeight="1">
      <c r="A89" s="208"/>
      <c r="B89" s="212"/>
      <c r="C89" s="213"/>
      <c r="D89" s="208"/>
      <c r="E89" s="216"/>
      <c r="F89" s="217"/>
      <c r="G89" s="208"/>
      <c r="H89" s="46" t="s">
        <v>71</v>
      </c>
      <c r="I89" s="85" t="s">
        <v>57</v>
      </c>
      <c r="J89" s="46" t="s">
        <v>71</v>
      </c>
      <c r="K89" s="170" t="s">
        <v>61</v>
      </c>
      <c r="L89" s="224"/>
      <c r="M89" s="225"/>
    </row>
    <row r="90" spans="1:13" ht="11.25" customHeight="1">
      <c r="A90" s="208"/>
      <c r="B90" s="212"/>
      <c r="C90" s="213"/>
      <c r="D90" s="208"/>
      <c r="E90" s="218"/>
      <c r="F90" s="219"/>
      <c r="G90" s="208"/>
      <c r="H90" s="46" t="s">
        <v>71</v>
      </c>
      <c r="I90" s="85" t="s">
        <v>58</v>
      </c>
      <c r="J90" s="46" t="s">
        <v>71</v>
      </c>
      <c r="K90" s="170" t="s">
        <v>62</v>
      </c>
      <c r="L90" s="224"/>
      <c r="M90" s="225"/>
    </row>
    <row r="91" spans="1:13" ht="11.25" customHeight="1">
      <c r="A91" s="209"/>
      <c r="B91" s="214"/>
      <c r="C91" s="215"/>
      <c r="D91" s="209"/>
      <c r="E91" s="220"/>
      <c r="F91" s="221"/>
      <c r="G91" s="209"/>
      <c r="H91" s="25" t="s">
        <v>71</v>
      </c>
      <c r="I91" s="86" t="s">
        <v>146</v>
      </c>
      <c r="J91" s="25" t="s">
        <v>71</v>
      </c>
      <c r="K91" s="87" t="s">
        <v>63</v>
      </c>
      <c r="L91" s="226"/>
      <c r="M91" s="227"/>
    </row>
    <row r="92" spans="1:13" ht="11.25" customHeight="1">
      <c r="A92" s="207">
        <v>15</v>
      </c>
      <c r="B92" s="210"/>
      <c r="C92" s="211"/>
      <c r="D92" s="207"/>
      <c r="E92" s="216"/>
      <c r="F92" s="217"/>
      <c r="G92" s="207"/>
      <c r="H92" s="44" t="s">
        <v>71</v>
      </c>
      <c r="I92" s="167" t="s">
        <v>4</v>
      </c>
      <c r="J92" s="44" t="s">
        <v>71</v>
      </c>
      <c r="K92" s="168" t="s">
        <v>5</v>
      </c>
      <c r="L92" s="222"/>
      <c r="M92" s="223"/>
    </row>
    <row r="93" spans="1:13" ht="11.25" customHeight="1">
      <c r="A93" s="208"/>
      <c r="B93" s="212"/>
      <c r="C93" s="213"/>
      <c r="D93" s="208"/>
      <c r="E93" s="218"/>
      <c r="F93" s="219"/>
      <c r="G93" s="208"/>
      <c r="H93" s="46" t="s">
        <v>71</v>
      </c>
      <c r="I93" s="85" t="s">
        <v>56</v>
      </c>
      <c r="J93" s="46" t="s">
        <v>71</v>
      </c>
      <c r="K93" s="170" t="s">
        <v>60</v>
      </c>
      <c r="L93" s="224"/>
      <c r="M93" s="225"/>
    </row>
    <row r="94" spans="1:13" ht="11.25" customHeight="1">
      <c r="A94" s="208"/>
      <c r="B94" s="212"/>
      <c r="C94" s="213"/>
      <c r="D94" s="208"/>
      <c r="E94" s="220"/>
      <c r="F94" s="221"/>
      <c r="G94" s="208"/>
      <c r="H94" s="46" t="s">
        <v>71</v>
      </c>
      <c r="I94" s="85" t="s">
        <v>41</v>
      </c>
      <c r="J94" s="46" t="s">
        <v>71</v>
      </c>
      <c r="K94" s="170" t="s">
        <v>59</v>
      </c>
      <c r="L94" s="224"/>
      <c r="M94" s="225"/>
    </row>
    <row r="95" spans="1:13" ht="11.25" customHeight="1">
      <c r="A95" s="208"/>
      <c r="B95" s="212"/>
      <c r="C95" s="213"/>
      <c r="D95" s="208"/>
      <c r="E95" s="216"/>
      <c r="F95" s="217"/>
      <c r="G95" s="208"/>
      <c r="H95" s="46" t="s">
        <v>71</v>
      </c>
      <c r="I95" s="85" t="s">
        <v>57</v>
      </c>
      <c r="J95" s="46" t="s">
        <v>71</v>
      </c>
      <c r="K95" s="170" t="s">
        <v>61</v>
      </c>
      <c r="L95" s="224"/>
      <c r="M95" s="225"/>
    </row>
    <row r="96" spans="1:13" ht="11.25" customHeight="1">
      <c r="A96" s="208"/>
      <c r="B96" s="212"/>
      <c r="C96" s="213"/>
      <c r="D96" s="208"/>
      <c r="E96" s="218"/>
      <c r="F96" s="219"/>
      <c r="G96" s="208"/>
      <c r="H96" s="46" t="s">
        <v>71</v>
      </c>
      <c r="I96" s="85" t="s">
        <v>58</v>
      </c>
      <c r="J96" s="46" t="s">
        <v>71</v>
      </c>
      <c r="K96" s="170" t="s">
        <v>62</v>
      </c>
      <c r="L96" s="224"/>
      <c r="M96" s="225"/>
    </row>
    <row r="97" spans="1:13" ht="11.25" customHeight="1">
      <c r="A97" s="209"/>
      <c r="B97" s="214"/>
      <c r="C97" s="215"/>
      <c r="D97" s="209"/>
      <c r="E97" s="220"/>
      <c r="F97" s="221"/>
      <c r="G97" s="209"/>
      <c r="H97" s="25" t="s">
        <v>71</v>
      </c>
      <c r="I97" s="86" t="s">
        <v>146</v>
      </c>
      <c r="J97" s="25" t="s">
        <v>71</v>
      </c>
      <c r="K97" s="87" t="s">
        <v>63</v>
      </c>
      <c r="L97" s="226"/>
      <c r="M97" s="227"/>
    </row>
    <row r="98" spans="1:13" ht="11.25" customHeight="1">
      <c r="A98" s="207">
        <v>16</v>
      </c>
      <c r="B98" s="210"/>
      <c r="C98" s="211"/>
      <c r="D98" s="207"/>
      <c r="E98" s="216"/>
      <c r="F98" s="217"/>
      <c r="G98" s="207"/>
      <c r="H98" s="44" t="s">
        <v>71</v>
      </c>
      <c r="I98" s="167" t="s">
        <v>4</v>
      </c>
      <c r="J98" s="44" t="s">
        <v>71</v>
      </c>
      <c r="K98" s="168" t="s">
        <v>5</v>
      </c>
      <c r="L98" s="222"/>
      <c r="M98" s="223"/>
    </row>
    <row r="99" spans="1:13" ht="11.25" customHeight="1">
      <c r="A99" s="208"/>
      <c r="B99" s="212"/>
      <c r="C99" s="213"/>
      <c r="D99" s="208"/>
      <c r="E99" s="218"/>
      <c r="F99" s="219"/>
      <c r="G99" s="208"/>
      <c r="H99" s="46" t="s">
        <v>71</v>
      </c>
      <c r="I99" s="85" t="s">
        <v>56</v>
      </c>
      <c r="J99" s="46" t="s">
        <v>71</v>
      </c>
      <c r="K99" s="170" t="s">
        <v>60</v>
      </c>
      <c r="L99" s="224"/>
      <c r="M99" s="225"/>
    </row>
    <row r="100" spans="1:13" ht="11.25" customHeight="1">
      <c r="A100" s="208"/>
      <c r="B100" s="212"/>
      <c r="C100" s="213"/>
      <c r="D100" s="208"/>
      <c r="E100" s="220"/>
      <c r="F100" s="221"/>
      <c r="G100" s="208"/>
      <c r="H100" s="46" t="s">
        <v>71</v>
      </c>
      <c r="I100" s="85" t="s">
        <v>41</v>
      </c>
      <c r="J100" s="46" t="s">
        <v>71</v>
      </c>
      <c r="K100" s="170" t="s">
        <v>59</v>
      </c>
      <c r="L100" s="224"/>
      <c r="M100" s="225"/>
    </row>
    <row r="101" spans="1:13" ht="11.25" customHeight="1">
      <c r="A101" s="208"/>
      <c r="B101" s="212"/>
      <c r="C101" s="213"/>
      <c r="D101" s="208"/>
      <c r="E101" s="216"/>
      <c r="F101" s="217"/>
      <c r="G101" s="208"/>
      <c r="H101" s="46" t="s">
        <v>71</v>
      </c>
      <c r="I101" s="85" t="s">
        <v>57</v>
      </c>
      <c r="J101" s="46" t="s">
        <v>71</v>
      </c>
      <c r="K101" s="170" t="s">
        <v>61</v>
      </c>
      <c r="L101" s="224"/>
      <c r="M101" s="225"/>
    </row>
    <row r="102" spans="1:13" ht="11.25" customHeight="1">
      <c r="A102" s="208"/>
      <c r="B102" s="212"/>
      <c r="C102" s="213"/>
      <c r="D102" s="208"/>
      <c r="E102" s="218"/>
      <c r="F102" s="219"/>
      <c r="G102" s="208"/>
      <c r="H102" s="46" t="s">
        <v>71</v>
      </c>
      <c r="I102" s="85" t="s">
        <v>58</v>
      </c>
      <c r="J102" s="46" t="s">
        <v>71</v>
      </c>
      <c r="K102" s="170" t="s">
        <v>62</v>
      </c>
      <c r="L102" s="224"/>
      <c r="M102" s="225"/>
    </row>
    <row r="103" spans="1:13" ht="11.25" customHeight="1">
      <c r="A103" s="209"/>
      <c r="B103" s="214"/>
      <c r="C103" s="215"/>
      <c r="D103" s="209"/>
      <c r="E103" s="220"/>
      <c r="F103" s="221"/>
      <c r="G103" s="209"/>
      <c r="H103" s="25" t="s">
        <v>71</v>
      </c>
      <c r="I103" s="86" t="s">
        <v>146</v>
      </c>
      <c r="J103" s="25" t="s">
        <v>71</v>
      </c>
      <c r="K103" s="87" t="s">
        <v>63</v>
      </c>
      <c r="L103" s="226"/>
      <c r="M103" s="227"/>
    </row>
    <row r="104" spans="1:13" ht="11.25" customHeight="1">
      <c r="A104" s="207">
        <v>17</v>
      </c>
      <c r="B104" s="210"/>
      <c r="C104" s="211"/>
      <c r="D104" s="207"/>
      <c r="E104" s="216"/>
      <c r="F104" s="217"/>
      <c r="G104" s="207"/>
      <c r="H104" s="44" t="s">
        <v>71</v>
      </c>
      <c r="I104" s="167" t="s">
        <v>4</v>
      </c>
      <c r="J104" s="44" t="s">
        <v>71</v>
      </c>
      <c r="K104" s="168" t="s">
        <v>5</v>
      </c>
      <c r="L104" s="222"/>
      <c r="M104" s="223"/>
    </row>
    <row r="105" spans="1:13" ht="11.25" customHeight="1">
      <c r="A105" s="208"/>
      <c r="B105" s="212"/>
      <c r="C105" s="213"/>
      <c r="D105" s="208"/>
      <c r="E105" s="218"/>
      <c r="F105" s="219"/>
      <c r="G105" s="208"/>
      <c r="H105" s="46" t="s">
        <v>71</v>
      </c>
      <c r="I105" s="85" t="s">
        <v>56</v>
      </c>
      <c r="J105" s="46" t="s">
        <v>71</v>
      </c>
      <c r="K105" s="170" t="s">
        <v>60</v>
      </c>
      <c r="L105" s="224"/>
      <c r="M105" s="225"/>
    </row>
    <row r="106" spans="1:13" ht="11.25" customHeight="1">
      <c r="A106" s="208"/>
      <c r="B106" s="212"/>
      <c r="C106" s="213"/>
      <c r="D106" s="208"/>
      <c r="E106" s="220"/>
      <c r="F106" s="221"/>
      <c r="G106" s="208"/>
      <c r="H106" s="46" t="s">
        <v>71</v>
      </c>
      <c r="I106" s="85" t="s">
        <v>41</v>
      </c>
      <c r="J106" s="46" t="s">
        <v>71</v>
      </c>
      <c r="K106" s="170" t="s">
        <v>59</v>
      </c>
      <c r="L106" s="224"/>
      <c r="M106" s="225"/>
    </row>
    <row r="107" spans="1:13" ht="11.25" customHeight="1">
      <c r="A107" s="208"/>
      <c r="B107" s="212"/>
      <c r="C107" s="213"/>
      <c r="D107" s="208"/>
      <c r="E107" s="216"/>
      <c r="F107" s="217"/>
      <c r="G107" s="208"/>
      <c r="H107" s="46" t="s">
        <v>71</v>
      </c>
      <c r="I107" s="85" t="s">
        <v>57</v>
      </c>
      <c r="J107" s="46" t="s">
        <v>71</v>
      </c>
      <c r="K107" s="170" t="s">
        <v>61</v>
      </c>
      <c r="L107" s="224"/>
      <c r="M107" s="225"/>
    </row>
    <row r="108" spans="1:13" ht="11.25" customHeight="1">
      <c r="A108" s="208"/>
      <c r="B108" s="212"/>
      <c r="C108" s="213"/>
      <c r="D108" s="208"/>
      <c r="E108" s="218"/>
      <c r="F108" s="219"/>
      <c r="G108" s="208"/>
      <c r="H108" s="46" t="s">
        <v>71</v>
      </c>
      <c r="I108" s="85" t="s">
        <v>58</v>
      </c>
      <c r="J108" s="46" t="s">
        <v>71</v>
      </c>
      <c r="K108" s="170" t="s">
        <v>62</v>
      </c>
      <c r="L108" s="224"/>
      <c r="M108" s="225"/>
    </row>
    <row r="109" spans="1:13" ht="11.25" customHeight="1">
      <c r="A109" s="209"/>
      <c r="B109" s="214"/>
      <c r="C109" s="215"/>
      <c r="D109" s="209"/>
      <c r="E109" s="220"/>
      <c r="F109" s="221"/>
      <c r="G109" s="209"/>
      <c r="H109" s="25" t="s">
        <v>71</v>
      </c>
      <c r="I109" s="86" t="s">
        <v>146</v>
      </c>
      <c r="J109" s="25" t="s">
        <v>71</v>
      </c>
      <c r="K109" s="87" t="s">
        <v>63</v>
      </c>
      <c r="L109" s="226"/>
      <c r="M109" s="227"/>
    </row>
    <row r="110" spans="1:13" ht="11.25" customHeight="1">
      <c r="A110" s="207">
        <v>18</v>
      </c>
      <c r="B110" s="210"/>
      <c r="C110" s="211"/>
      <c r="D110" s="207"/>
      <c r="E110" s="216"/>
      <c r="F110" s="217"/>
      <c r="G110" s="207"/>
      <c r="H110" s="44" t="s">
        <v>71</v>
      </c>
      <c r="I110" s="167" t="s">
        <v>4</v>
      </c>
      <c r="J110" s="44" t="s">
        <v>71</v>
      </c>
      <c r="K110" s="168" t="s">
        <v>5</v>
      </c>
      <c r="L110" s="222"/>
      <c r="M110" s="223"/>
    </row>
    <row r="111" spans="1:13" ht="11.25" customHeight="1">
      <c r="A111" s="208"/>
      <c r="B111" s="212"/>
      <c r="C111" s="213"/>
      <c r="D111" s="208"/>
      <c r="E111" s="218"/>
      <c r="F111" s="219"/>
      <c r="G111" s="208"/>
      <c r="H111" s="46" t="s">
        <v>71</v>
      </c>
      <c r="I111" s="85" t="s">
        <v>56</v>
      </c>
      <c r="J111" s="46" t="s">
        <v>71</v>
      </c>
      <c r="K111" s="170" t="s">
        <v>60</v>
      </c>
      <c r="L111" s="224"/>
      <c r="M111" s="225"/>
    </row>
    <row r="112" spans="1:13" ht="11.25" customHeight="1">
      <c r="A112" s="208"/>
      <c r="B112" s="212"/>
      <c r="C112" s="213"/>
      <c r="D112" s="208"/>
      <c r="E112" s="220"/>
      <c r="F112" s="221"/>
      <c r="G112" s="208"/>
      <c r="H112" s="46" t="s">
        <v>71</v>
      </c>
      <c r="I112" s="85" t="s">
        <v>41</v>
      </c>
      <c r="J112" s="46" t="s">
        <v>71</v>
      </c>
      <c r="K112" s="170" t="s">
        <v>59</v>
      </c>
      <c r="L112" s="224"/>
      <c r="M112" s="225"/>
    </row>
    <row r="113" spans="1:13" ht="11.25" customHeight="1">
      <c r="A113" s="208"/>
      <c r="B113" s="212"/>
      <c r="C113" s="213"/>
      <c r="D113" s="208"/>
      <c r="E113" s="216"/>
      <c r="F113" s="217"/>
      <c r="G113" s="208"/>
      <c r="H113" s="46" t="s">
        <v>71</v>
      </c>
      <c r="I113" s="85" t="s">
        <v>57</v>
      </c>
      <c r="J113" s="46" t="s">
        <v>71</v>
      </c>
      <c r="K113" s="170" t="s">
        <v>61</v>
      </c>
      <c r="L113" s="224"/>
      <c r="M113" s="225"/>
    </row>
    <row r="114" spans="1:13" ht="11.25" customHeight="1">
      <c r="A114" s="208"/>
      <c r="B114" s="212"/>
      <c r="C114" s="213"/>
      <c r="D114" s="208"/>
      <c r="E114" s="218"/>
      <c r="F114" s="219"/>
      <c r="G114" s="208"/>
      <c r="H114" s="46" t="s">
        <v>71</v>
      </c>
      <c r="I114" s="85" t="s">
        <v>58</v>
      </c>
      <c r="J114" s="46" t="s">
        <v>71</v>
      </c>
      <c r="K114" s="170" t="s">
        <v>62</v>
      </c>
      <c r="L114" s="224"/>
      <c r="M114" s="225"/>
    </row>
    <row r="115" spans="1:13" ht="11.25" customHeight="1">
      <c r="A115" s="209"/>
      <c r="B115" s="214"/>
      <c r="C115" s="215"/>
      <c r="D115" s="209"/>
      <c r="E115" s="220"/>
      <c r="F115" s="221"/>
      <c r="G115" s="209"/>
      <c r="H115" s="25" t="s">
        <v>71</v>
      </c>
      <c r="I115" s="86" t="s">
        <v>146</v>
      </c>
      <c r="J115" s="25" t="s">
        <v>71</v>
      </c>
      <c r="K115" s="87" t="s">
        <v>63</v>
      </c>
      <c r="L115" s="226"/>
      <c r="M115" s="227"/>
    </row>
    <row r="116" spans="1:13" ht="11.25" customHeight="1">
      <c r="A116" s="207">
        <v>19</v>
      </c>
      <c r="B116" s="210"/>
      <c r="C116" s="211"/>
      <c r="D116" s="207"/>
      <c r="E116" s="216"/>
      <c r="F116" s="217"/>
      <c r="G116" s="207"/>
      <c r="H116" s="44" t="s">
        <v>71</v>
      </c>
      <c r="I116" s="167" t="s">
        <v>4</v>
      </c>
      <c r="J116" s="44" t="s">
        <v>71</v>
      </c>
      <c r="K116" s="168" t="s">
        <v>5</v>
      </c>
      <c r="L116" s="222"/>
      <c r="M116" s="223"/>
    </row>
    <row r="117" spans="1:13" ht="11.25" customHeight="1">
      <c r="A117" s="208"/>
      <c r="B117" s="212"/>
      <c r="C117" s="213"/>
      <c r="D117" s="208"/>
      <c r="E117" s="218"/>
      <c r="F117" s="219"/>
      <c r="G117" s="208"/>
      <c r="H117" s="46" t="s">
        <v>71</v>
      </c>
      <c r="I117" s="85" t="s">
        <v>56</v>
      </c>
      <c r="J117" s="46" t="s">
        <v>71</v>
      </c>
      <c r="K117" s="170" t="s">
        <v>60</v>
      </c>
      <c r="L117" s="224"/>
      <c r="M117" s="225"/>
    </row>
    <row r="118" spans="1:13" ht="11.25" customHeight="1">
      <c r="A118" s="208"/>
      <c r="B118" s="212"/>
      <c r="C118" s="213"/>
      <c r="D118" s="208"/>
      <c r="E118" s="220"/>
      <c r="F118" s="221"/>
      <c r="G118" s="208"/>
      <c r="H118" s="46" t="s">
        <v>71</v>
      </c>
      <c r="I118" s="85" t="s">
        <v>41</v>
      </c>
      <c r="J118" s="46" t="s">
        <v>71</v>
      </c>
      <c r="K118" s="170" t="s">
        <v>59</v>
      </c>
      <c r="L118" s="224"/>
      <c r="M118" s="225"/>
    </row>
    <row r="119" spans="1:13" ht="11.25" customHeight="1">
      <c r="A119" s="208"/>
      <c r="B119" s="212"/>
      <c r="C119" s="213"/>
      <c r="D119" s="208"/>
      <c r="E119" s="216"/>
      <c r="F119" s="217"/>
      <c r="G119" s="208"/>
      <c r="H119" s="46" t="s">
        <v>71</v>
      </c>
      <c r="I119" s="85" t="s">
        <v>57</v>
      </c>
      <c r="J119" s="46" t="s">
        <v>71</v>
      </c>
      <c r="K119" s="170" t="s">
        <v>61</v>
      </c>
      <c r="L119" s="224"/>
      <c r="M119" s="225"/>
    </row>
    <row r="120" spans="1:13" ht="11.25" customHeight="1">
      <c r="A120" s="208"/>
      <c r="B120" s="212"/>
      <c r="C120" s="213"/>
      <c r="D120" s="208"/>
      <c r="E120" s="218"/>
      <c r="F120" s="219"/>
      <c r="G120" s="208"/>
      <c r="H120" s="46" t="s">
        <v>71</v>
      </c>
      <c r="I120" s="85" t="s">
        <v>58</v>
      </c>
      <c r="J120" s="46" t="s">
        <v>71</v>
      </c>
      <c r="K120" s="170" t="s">
        <v>62</v>
      </c>
      <c r="L120" s="224"/>
      <c r="M120" s="225"/>
    </row>
    <row r="121" spans="1:13" ht="11.25" customHeight="1">
      <c r="A121" s="209"/>
      <c r="B121" s="214"/>
      <c r="C121" s="215"/>
      <c r="D121" s="209"/>
      <c r="E121" s="220"/>
      <c r="F121" s="221"/>
      <c r="G121" s="209"/>
      <c r="H121" s="25" t="s">
        <v>71</v>
      </c>
      <c r="I121" s="86" t="s">
        <v>146</v>
      </c>
      <c r="J121" s="25" t="s">
        <v>71</v>
      </c>
      <c r="K121" s="87" t="s">
        <v>63</v>
      </c>
      <c r="L121" s="226"/>
      <c r="M121" s="227"/>
    </row>
    <row r="122" spans="1:13" ht="11.25" customHeight="1">
      <c r="A122" s="207">
        <v>20</v>
      </c>
      <c r="B122" s="210"/>
      <c r="C122" s="211"/>
      <c r="D122" s="207"/>
      <c r="E122" s="216"/>
      <c r="F122" s="217"/>
      <c r="G122" s="207"/>
      <c r="H122" s="44" t="s">
        <v>71</v>
      </c>
      <c r="I122" s="167" t="s">
        <v>4</v>
      </c>
      <c r="J122" s="44" t="s">
        <v>71</v>
      </c>
      <c r="K122" s="168" t="s">
        <v>5</v>
      </c>
      <c r="L122" s="222"/>
      <c r="M122" s="223"/>
    </row>
    <row r="123" spans="1:13" ht="11.25" customHeight="1">
      <c r="A123" s="208"/>
      <c r="B123" s="212"/>
      <c r="C123" s="213"/>
      <c r="D123" s="208"/>
      <c r="E123" s="218"/>
      <c r="F123" s="219"/>
      <c r="G123" s="208"/>
      <c r="H123" s="46" t="s">
        <v>71</v>
      </c>
      <c r="I123" s="85" t="s">
        <v>56</v>
      </c>
      <c r="J123" s="46" t="s">
        <v>71</v>
      </c>
      <c r="K123" s="170" t="s">
        <v>60</v>
      </c>
      <c r="L123" s="224"/>
      <c r="M123" s="225"/>
    </row>
    <row r="124" spans="1:13" ht="11.25" customHeight="1">
      <c r="A124" s="208"/>
      <c r="B124" s="212"/>
      <c r="C124" s="213"/>
      <c r="D124" s="208"/>
      <c r="E124" s="220"/>
      <c r="F124" s="221"/>
      <c r="G124" s="208"/>
      <c r="H124" s="46" t="s">
        <v>71</v>
      </c>
      <c r="I124" s="85" t="s">
        <v>41</v>
      </c>
      <c r="J124" s="46" t="s">
        <v>71</v>
      </c>
      <c r="K124" s="170" t="s">
        <v>59</v>
      </c>
      <c r="L124" s="224"/>
      <c r="M124" s="225"/>
    </row>
    <row r="125" spans="1:13" ht="11.25" customHeight="1">
      <c r="A125" s="208"/>
      <c r="B125" s="212"/>
      <c r="C125" s="213"/>
      <c r="D125" s="208"/>
      <c r="E125" s="216"/>
      <c r="F125" s="217"/>
      <c r="G125" s="208"/>
      <c r="H125" s="46" t="s">
        <v>71</v>
      </c>
      <c r="I125" s="85" t="s">
        <v>57</v>
      </c>
      <c r="J125" s="46" t="s">
        <v>71</v>
      </c>
      <c r="K125" s="170" t="s">
        <v>61</v>
      </c>
      <c r="L125" s="224"/>
      <c r="M125" s="225"/>
    </row>
    <row r="126" spans="1:13" ht="11.25" customHeight="1">
      <c r="A126" s="208"/>
      <c r="B126" s="212"/>
      <c r="C126" s="213"/>
      <c r="D126" s="208"/>
      <c r="E126" s="218"/>
      <c r="F126" s="219"/>
      <c r="G126" s="208"/>
      <c r="H126" s="46" t="s">
        <v>71</v>
      </c>
      <c r="I126" s="85" t="s">
        <v>58</v>
      </c>
      <c r="J126" s="46" t="s">
        <v>71</v>
      </c>
      <c r="K126" s="170" t="s">
        <v>62</v>
      </c>
      <c r="L126" s="224"/>
      <c r="M126" s="225"/>
    </row>
    <row r="127" spans="1:13" ht="11.25" customHeight="1">
      <c r="A127" s="209"/>
      <c r="B127" s="214"/>
      <c r="C127" s="215"/>
      <c r="D127" s="209"/>
      <c r="E127" s="220"/>
      <c r="F127" s="221"/>
      <c r="G127" s="209"/>
      <c r="H127" s="25" t="s">
        <v>71</v>
      </c>
      <c r="I127" s="86" t="s">
        <v>146</v>
      </c>
      <c r="J127" s="25" t="s">
        <v>71</v>
      </c>
      <c r="K127" s="87" t="s">
        <v>63</v>
      </c>
      <c r="L127" s="226"/>
      <c r="M127" s="227"/>
    </row>
    <row r="128" spans="1:13" ht="11.25" customHeight="1">
      <c r="A128" s="207">
        <v>21</v>
      </c>
      <c r="B128" s="210"/>
      <c r="C128" s="211"/>
      <c r="D128" s="207"/>
      <c r="E128" s="216"/>
      <c r="F128" s="217"/>
      <c r="G128" s="207"/>
      <c r="H128" s="44" t="s">
        <v>71</v>
      </c>
      <c r="I128" s="167" t="s">
        <v>4</v>
      </c>
      <c r="J128" s="44" t="s">
        <v>71</v>
      </c>
      <c r="K128" s="168" t="s">
        <v>5</v>
      </c>
      <c r="L128" s="222"/>
      <c r="M128" s="223"/>
    </row>
    <row r="129" spans="1:13" ht="11.25" customHeight="1">
      <c r="A129" s="208"/>
      <c r="B129" s="212"/>
      <c r="C129" s="213"/>
      <c r="D129" s="208"/>
      <c r="E129" s="218"/>
      <c r="F129" s="219"/>
      <c r="G129" s="208"/>
      <c r="H129" s="46" t="s">
        <v>71</v>
      </c>
      <c r="I129" s="85" t="s">
        <v>56</v>
      </c>
      <c r="J129" s="46" t="s">
        <v>71</v>
      </c>
      <c r="K129" s="170" t="s">
        <v>60</v>
      </c>
      <c r="L129" s="224"/>
      <c r="M129" s="225"/>
    </row>
    <row r="130" spans="1:13" ht="11.25" customHeight="1">
      <c r="A130" s="208"/>
      <c r="B130" s="212"/>
      <c r="C130" s="213"/>
      <c r="D130" s="208"/>
      <c r="E130" s="220"/>
      <c r="F130" s="221"/>
      <c r="G130" s="208"/>
      <c r="H130" s="46" t="s">
        <v>71</v>
      </c>
      <c r="I130" s="85" t="s">
        <v>41</v>
      </c>
      <c r="J130" s="46" t="s">
        <v>71</v>
      </c>
      <c r="K130" s="170" t="s">
        <v>59</v>
      </c>
      <c r="L130" s="224"/>
      <c r="M130" s="225"/>
    </row>
    <row r="131" spans="1:13" ht="11.25" customHeight="1">
      <c r="A131" s="208"/>
      <c r="B131" s="212"/>
      <c r="C131" s="213"/>
      <c r="D131" s="208"/>
      <c r="E131" s="216"/>
      <c r="F131" s="217"/>
      <c r="G131" s="208"/>
      <c r="H131" s="46" t="s">
        <v>71</v>
      </c>
      <c r="I131" s="85" t="s">
        <v>57</v>
      </c>
      <c r="J131" s="46" t="s">
        <v>71</v>
      </c>
      <c r="K131" s="170" t="s">
        <v>61</v>
      </c>
      <c r="L131" s="224"/>
      <c r="M131" s="225"/>
    </row>
    <row r="132" spans="1:13" ht="11.25" customHeight="1">
      <c r="A132" s="208"/>
      <c r="B132" s="212"/>
      <c r="C132" s="213"/>
      <c r="D132" s="208"/>
      <c r="E132" s="218"/>
      <c r="F132" s="219"/>
      <c r="G132" s="208"/>
      <c r="H132" s="46" t="s">
        <v>71</v>
      </c>
      <c r="I132" s="85" t="s">
        <v>58</v>
      </c>
      <c r="J132" s="46" t="s">
        <v>71</v>
      </c>
      <c r="K132" s="170" t="s">
        <v>62</v>
      </c>
      <c r="L132" s="224"/>
      <c r="M132" s="225"/>
    </row>
    <row r="133" spans="1:13" ht="11.25" customHeight="1">
      <c r="A133" s="209"/>
      <c r="B133" s="214"/>
      <c r="C133" s="215"/>
      <c r="D133" s="209"/>
      <c r="E133" s="220"/>
      <c r="F133" s="221"/>
      <c r="G133" s="209"/>
      <c r="H133" s="25" t="s">
        <v>71</v>
      </c>
      <c r="I133" s="86" t="s">
        <v>146</v>
      </c>
      <c r="J133" s="25" t="s">
        <v>71</v>
      </c>
      <c r="K133" s="87" t="s">
        <v>63</v>
      </c>
      <c r="L133" s="226"/>
      <c r="M133" s="227"/>
    </row>
    <row r="134" spans="1:13" ht="10.199999999999999" customHeight="1">
      <c r="A134" s="207">
        <v>22</v>
      </c>
      <c r="B134" s="210"/>
      <c r="C134" s="211"/>
      <c r="D134" s="207"/>
      <c r="E134" s="216"/>
      <c r="F134" s="217"/>
      <c r="G134" s="207"/>
      <c r="H134" s="44" t="s">
        <v>71</v>
      </c>
      <c r="I134" s="167" t="s">
        <v>4</v>
      </c>
      <c r="J134" s="44" t="s">
        <v>71</v>
      </c>
      <c r="K134" s="168" t="s">
        <v>5</v>
      </c>
      <c r="L134" s="222"/>
      <c r="M134" s="223"/>
    </row>
    <row r="135" spans="1:13" ht="10.199999999999999" customHeight="1">
      <c r="A135" s="208"/>
      <c r="B135" s="212"/>
      <c r="C135" s="213"/>
      <c r="D135" s="208"/>
      <c r="E135" s="218"/>
      <c r="F135" s="219"/>
      <c r="G135" s="208"/>
      <c r="H135" s="46" t="s">
        <v>71</v>
      </c>
      <c r="I135" s="85" t="s">
        <v>56</v>
      </c>
      <c r="J135" s="46" t="s">
        <v>71</v>
      </c>
      <c r="K135" s="170" t="s">
        <v>60</v>
      </c>
      <c r="L135" s="224"/>
      <c r="M135" s="225"/>
    </row>
    <row r="136" spans="1:13" ht="10.199999999999999" customHeight="1">
      <c r="A136" s="208"/>
      <c r="B136" s="212"/>
      <c r="C136" s="213"/>
      <c r="D136" s="208"/>
      <c r="E136" s="220"/>
      <c r="F136" s="221"/>
      <c r="G136" s="208"/>
      <c r="H136" s="46" t="s">
        <v>71</v>
      </c>
      <c r="I136" s="85" t="s">
        <v>41</v>
      </c>
      <c r="J136" s="46" t="s">
        <v>71</v>
      </c>
      <c r="K136" s="170" t="s">
        <v>59</v>
      </c>
      <c r="L136" s="224"/>
      <c r="M136" s="225"/>
    </row>
    <row r="137" spans="1:13" ht="10.199999999999999" customHeight="1">
      <c r="A137" s="208"/>
      <c r="B137" s="212"/>
      <c r="C137" s="213"/>
      <c r="D137" s="208"/>
      <c r="E137" s="216"/>
      <c r="F137" s="217"/>
      <c r="G137" s="208"/>
      <c r="H137" s="46" t="s">
        <v>71</v>
      </c>
      <c r="I137" s="85" t="s">
        <v>57</v>
      </c>
      <c r="J137" s="46" t="s">
        <v>71</v>
      </c>
      <c r="K137" s="170" t="s">
        <v>61</v>
      </c>
      <c r="L137" s="224"/>
      <c r="M137" s="225"/>
    </row>
    <row r="138" spans="1:13" ht="10.199999999999999" customHeight="1">
      <c r="A138" s="208"/>
      <c r="B138" s="212"/>
      <c r="C138" s="213"/>
      <c r="D138" s="208"/>
      <c r="E138" s="218"/>
      <c r="F138" s="219"/>
      <c r="G138" s="208"/>
      <c r="H138" s="46" t="s">
        <v>71</v>
      </c>
      <c r="I138" s="85" t="s">
        <v>58</v>
      </c>
      <c r="J138" s="46" t="s">
        <v>71</v>
      </c>
      <c r="K138" s="170" t="s">
        <v>62</v>
      </c>
      <c r="L138" s="224"/>
      <c r="M138" s="225"/>
    </row>
    <row r="139" spans="1:13" ht="10.199999999999999" customHeight="1">
      <c r="A139" s="209"/>
      <c r="B139" s="214"/>
      <c r="C139" s="215"/>
      <c r="D139" s="209"/>
      <c r="E139" s="220"/>
      <c r="F139" s="221"/>
      <c r="G139" s="209"/>
      <c r="H139" s="25" t="s">
        <v>71</v>
      </c>
      <c r="I139" s="86" t="s">
        <v>146</v>
      </c>
      <c r="J139" s="25" t="s">
        <v>71</v>
      </c>
      <c r="K139" s="87" t="s">
        <v>63</v>
      </c>
      <c r="L139" s="226"/>
      <c r="M139" s="227"/>
    </row>
    <row r="140" spans="1:13" ht="10.199999999999999" customHeight="1">
      <c r="A140" s="207">
        <v>23</v>
      </c>
      <c r="B140" s="210"/>
      <c r="C140" s="211"/>
      <c r="D140" s="207"/>
      <c r="E140" s="216"/>
      <c r="F140" s="217"/>
      <c r="G140" s="207"/>
      <c r="H140" s="44" t="s">
        <v>71</v>
      </c>
      <c r="I140" s="167" t="s">
        <v>4</v>
      </c>
      <c r="J140" s="44" t="s">
        <v>71</v>
      </c>
      <c r="K140" s="168" t="s">
        <v>5</v>
      </c>
      <c r="L140" s="222"/>
      <c r="M140" s="223"/>
    </row>
    <row r="141" spans="1:13" ht="10.199999999999999" customHeight="1">
      <c r="A141" s="208"/>
      <c r="B141" s="212"/>
      <c r="C141" s="213"/>
      <c r="D141" s="208"/>
      <c r="E141" s="218"/>
      <c r="F141" s="219"/>
      <c r="G141" s="208"/>
      <c r="H141" s="46" t="s">
        <v>71</v>
      </c>
      <c r="I141" s="85" t="s">
        <v>56</v>
      </c>
      <c r="J141" s="46" t="s">
        <v>71</v>
      </c>
      <c r="K141" s="170" t="s">
        <v>60</v>
      </c>
      <c r="L141" s="224"/>
      <c r="M141" s="225"/>
    </row>
    <row r="142" spans="1:13" ht="10.199999999999999" customHeight="1">
      <c r="A142" s="208"/>
      <c r="B142" s="212"/>
      <c r="C142" s="213"/>
      <c r="D142" s="208"/>
      <c r="E142" s="220"/>
      <c r="F142" s="221"/>
      <c r="G142" s="208"/>
      <c r="H142" s="46" t="s">
        <v>71</v>
      </c>
      <c r="I142" s="85" t="s">
        <v>41</v>
      </c>
      <c r="J142" s="46" t="s">
        <v>71</v>
      </c>
      <c r="K142" s="170" t="s">
        <v>59</v>
      </c>
      <c r="L142" s="224"/>
      <c r="M142" s="225"/>
    </row>
    <row r="143" spans="1:13" ht="10.199999999999999" customHeight="1">
      <c r="A143" s="208"/>
      <c r="B143" s="212"/>
      <c r="C143" s="213"/>
      <c r="D143" s="208"/>
      <c r="E143" s="216"/>
      <c r="F143" s="217"/>
      <c r="G143" s="208"/>
      <c r="H143" s="46" t="s">
        <v>71</v>
      </c>
      <c r="I143" s="85" t="s">
        <v>57</v>
      </c>
      <c r="J143" s="46" t="s">
        <v>71</v>
      </c>
      <c r="K143" s="170" t="s">
        <v>61</v>
      </c>
      <c r="L143" s="224"/>
      <c r="M143" s="225"/>
    </row>
    <row r="144" spans="1:13" ht="10.199999999999999" customHeight="1">
      <c r="A144" s="208"/>
      <c r="B144" s="212"/>
      <c r="C144" s="213"/>
      <c r="D144" s="208"/>
      <c r="E144" s="218"/>
      <c r="F144" s="219"/>
      <c r="G144" s="208"/>
      <c r="H144" s="46" t="s">
        <v>71</v>
      </c>
      <c r="I144" s="85" t="s">
        <v>58</v>
      </c>
      <c r="J144" s="46" t="s">
        <v>71</v>
      </c>
      <c r="K144" s="170" t="s">
        <v>62</v>
      </c>
      <c r="L144" s="224"/>
      <c r="M144" s="225"/>
    </row>
    <row r="145" spans="1:13" ht="10.199999999999999" customHeight="1">
      <c r="A145" s="209"/>
      <c r="B145" s="214"/>
      <c r="C145" s="215"/>
      <c r="D145" s="209"/>
      <c r="E145" s="220"/>
      <c r="F145" s="221"/>
      <c r="G145" s="209"/>
      <c r="H145" s="25" t="s">
        <v>71</v>
      </c>
      <c r="I145" s="86" t="s">
        <v>146</v>
      </c>
      <c r="J145" s="25" t="s">
        <v>71</v>
      </c>
      <c r="K145" s="87" t="s">
        <v>63</v>
      </c>
      <c r="L145" s="226"/>
      <c r="M145" s="227"/>
    </row>
    <row r="146" spans="1:13" ht="10.199999999999999" customHeight="1">
      <c r="A146" s="207">
        <v>24</v>
      </c>
      <c r="B146" s="210"/>
      <c r="C146" s="211"/>
      <c r="D146" s="207"/>
      <c r="E146" s="216"/>
      <c r="F146" s="217"/>
      <c r="G146" s="207"/>
      <c r="H146" s="44" t="s">
        <v>71</v>
      </c>
      <c r="I146" s="167" t="s">
        <v>4</v>
      </c>
      <c r="J146" s="44" t="s">
        <v>71</v>
      </c>
      <c r="K146" s="168" t="s">
        <v>5</v>
      </c>
      <c r="L146" s="222"/>
      <c r="M146" s="223"/>
    </row>
    <row r="147" spans="1:13" ht="10.199999999999999" customHeight="1">
      <c r="A147" s="208"/>
      <c r="B147" s="212"/>
      <c r="C147" s="213"/>
      <c r="D147" s="208"/>
      <c r="E147" s="218"/>
      <c r="F147" s="219"/>
      <c r="G147" s="208"/>
      <c r="H147" s="46" t="s">
        <v>71</v>
      </c>
      <c r="I147" s="85" t="s">
        <v>56</v>
      </c>
      <c r="J147" s="46" t="s">
        <v>71</v>
      </c>
      <c r="K147" s="170" t="s">
        <v>60</v>
      </c>
      <c r="L147" s="224"/>
      <c r="M147" s="225"/>
    </row>
    <row r="148" spans="1:13" ht="10.199999999999999" customHeight="1">
      <c r="A148" s="208"/>
      <c r="B148" s="212"/>
      <c r="C148" s="213"/>
      <c r="D148" s="208"/>
      <c r="E148" s="220"/>
      <c r="F148" s="221"/>
      <c r="G148" s="208"/>
      <c r="H148" s="46" t="s">
        <v>71</v>
      </c>
      <c r="I148" s="85" t="s">
        <v>41</v>
      </c>
      <c r="J148" s="46" t="s">
        <v>71</v>
      </c>
      <c r="K148" s="170" t="s">
        <v>59</v>
      </c>
      <c r="L148" s="224"/>
      <c r="M148" s="225"/>
    </row>
    <row r="149" spans="1:13" ht="10.199999999999999" customHeight="1">
      <c r="A149" s="208"/>
      <c r="B149" s="212"/>
      <c r="C149" s="213"/>
      <c r="D149" s="208"/>
      <c r="E149" s="216"/>
      <c r="F149" s="217"/>
      <c r="G149" s="208"/>
      <c r="H149" s="46" t="s">
        <v>71</v>
      </c>
      <c r="I149" s="85" t="s">
        <v>57</v>
      </c>
      <c r="J149" s="46" t="s">
        <v>71</v>
      </c>
      <c r="K149" s="170" t="s">
        <v>61</v>
      </c>
      <c r="L149" s="224"/>
      <c r="M149" s="225"/>
    </row>
    <row r="150" spans="1:13" ht="10.199999999999999" customHeight="1">
      <c r="A150" s="208"/>
      <c r="B150" s="212"/>
      <c r="C150" s="213"/>
      <c r="D150" s="208"/>
      <c r="E150" s="218"/>
      <c r="F150" s="219"/>
      <c r="G150" s="208"/>
      <c r="H150" s="46" t="s">
        <v>71</v>
      </c>
      <c r="I150" s="85" t="s">
        <v>58</v>
      </c>
      <c r="J150" s="46" t="s">
        <v>71</v>
      </c>
      <c r="K150" s="170" t="s">
        <v>62</v>
      </c>
      <c r="L150" s="224"/>
      <c r="M150" s="225"/>
    </row>
    <row r="151" spans="1:13" ht="10.199999999999999" customHeight="1">
      <c r="A151" s="209"/>
      <c r="B151" s="214"/>
      <c r="C151" s="215"/>
      <c r="D151" s="209"/>
      <c r="E151" s="220"/>
      <c r="F151" s="221"/>
      <c r="G151" s="209"/>
      <c r="H151" s="25" t="s">
        <v>71</v>
      </c>
      <c r="I151" s="86" t="s">
        <v>146</v>
      </c>
      <c r="J151" s="25" t="s">
        <v>71</v>
      </c>
      <c r="K151" s="87" t="s">
        <v>63</v>
      </c>
      <c r="L151" s="226"/>
      <c r="M151" s="227"/>
    </row>
    <row r="152" spans="1:13" ht="10.199999999999999" customHeight="1">
      <c r="A152" s="207">
        <v>25</v>
      </c>
      <c r="B152" s="210"/>
      <c r="C152" s="211"/>
      <c r="D152" s="207"/>
      <c r="E152" s="216"/>
      <c r="F152" s="217"/>
      <c r="G152" s="207"/>
      <c r="H152" s="44" t="s">
        <v>71</v>
      </c>
      <c r="I152" s="167" t="s">
        <v>4</v>
      </c>
      <c r="J152" s="44" t="s">
        <v>71</v>
      </c>
      <c r="K152" s="168" t="s">
        <v>5</v>
      </c>
      <c r="L152" s="222"/>
      <c r="M152" s="223"/>
    </row>
    <row r="153" spans="1:13" ht="10.199999999999999" customHeight="1">
      <c r="A153" s="208"/>
      <c r="B153" s="212"/>
      <c r="C153" s="213"/>
      <c r="D153" s="208"/>
      <c r="E153" s="218"/>
      <c r="F153" s="219"/>
      <c r="G153" s="208"/>
      <c r="H153" s="46" t="s">
        <v>71</v>
      </c>
      <c r="I153" s="85" t="s">
        <v>56</v>
      </c>
      <c r="J153" s="46" t="s">
        <v>71</v>
      </c>
      <c r="K153" s="170" t="s">
        <v>60</v>
      </c>
      <c r="L153" s="224"/>
      <c r="M153" s="225"/>
    </row>
    <row r="154" spans="1:13" ht="10.199999999999999" customHeight="1">
      <c r="A154" s="208"/>
      <c r="B154" s="212"/>
      <c r="C154" s="213"/>
      <c r="D154" s="208"/>
      <c r="E154" s="220"/>
      <c r="F154" s="221"/>
      <c r="G154" s="208"/>
      <c r="H154" s="46" t="s">
        <v>71</v>
      </c>
      <c r="I154" s="85" t="s">
        <v>41</v>
      </c>
      <c r="J154" s="46" t="s">
        <v>71</v>
      </c>
      <c r="K154" s="170" t="s">
        <v>59</v>
      </c>
      <c r="L154" s="224"/>
      <c r="M154" s="225"/>
    </row>
    <row r="155" spans="1:13" ht="10.199999999999999" customHeight="1">
      <c r="A155" s="208"/>
      <c r="B155" s="212"/>
      <c r="C155" s="213"/>
      <c r="D155" s="208"/>
      <c r="E155" s="216"/>
      <c r="F155" s="217"/>
      <c r="G155" s="208"/>
      <c r="H155" s="46" t="s">
        <v>71</v>
      </c>
      <c r="I155" s="85" t="s">
        <v>57</v>
      </c>
      <c r="J155" s="46" t="s">
        <v>71</v>
      </c>
      <c r="K155" s="170" t="s">
        <v>61</v>
      </c>
      <c r="L155" s="224"/>
      <c r="M155" s="225"/>
    </row>
    <row r="156" spans="1:13" ht="10.199999999999999" customHeight="1">
      <c r="A156" s="208"/>
      <c r="B156" s="212"/>
      <c r="C156" s="213"/>
      <c r="D156" s="208"/>
      <c r="E156" s="218"/>
      <c r="F156" s="219"/>
      <c r="G156" s="208"/>
      <c r="H156" s="46" t="s">
        <v>71</v>
      </c>
      <c r="I156" s="85" t="s">
        <v>58</v>
      </c>
      <c r="J156" s="46" t="s">
        <v>71</v>
      </c>
      <c r="K156" s="170" t="s">
        <v>62</v>
      </c>
      <c r="L156" s="224"/>
      <c r="M156" s="225"/>
    </row>
    <row r="157" spans="1:13" ht="10.199999999999999" customHeight="1">
      <c r="A157" s="209"/>
      <c r="B157" s="214"/>
      <c r="C157" s="215"/>
      <c r="D157" s="209"/>
      <c r="E157" s="220"/>
      <c r="F157" s="221"/>
      <c r="G157" s="209"/>
      <c r="H157" s="25" t="s">
        <v>71</v>
      </c>
      <c r="I157" s="86" t="s">
        <v>146</v>
      </c>
      <c r="J157" s="25" t="s">
        <v>71</v>
      </c>
      <c r="K157" s="87" t="s">
        <v>63</v>
      </c>
      <c r="L157" s="226"/>
      <c r="M157" s="227"/>
    </row>
    <row r="158" spans="1:13" ht="10.199999999999999" customHeight="1">
      <c r="A158" s="207">
        <v>26</v>
      </c>
      <c r="B158" s="210"/>
      <c r="C158" s="211"/>
      <c r="D158" s="207"/>
      <c r="E158" s="216"/>
      <c r="F158" s="217"/>
      <c r="G158" s="207"/>
      <c r="H158" s="44" t="s">
        <v>71</v>
      </c>
      <c r="I158" s="167" t="s">
        <v>4</v>
      </c>
      <c r="J158" s="44" t="s">
        <v>71</v>
      </c>
      <c r="K158" s="168" t="s">
        <v>5</v>
      </c>
      <c r="L158" s="222"/>
      <c r="M158" s="223"/>
    </row>
    <row r="159" spans="1:13" ht="10.199999999999999" customHeight="1">
      <c r="A159" s="208"/>
      <c r="B159" s="212"/>
      <c r="C159" s="213"/>
      <c r="D159" s="208"/>
      <c r="E159" s="218"/>
      <c r="F159" s="219"/>
      <c r="G159" s="208"/>
      <c r="H159" s="46" t="s">
        <v>71</v>
      </c>
      <c r="I159" s="85" t="s">
        <v>56</v>
      </c>
      <c r="J159" s="46" t="s">
        <v>71</v>
      </c>
      <c r="K159" s="170" t="s">
        <v>60</v>
      </c>
      <c r="L159" s="224"/>
      <c r="M159" s="225"/>
    </row>
    <row r="160" spans="1:13" ht="10.199999999999999" customHeight="1">
      <c r="A160" s="208"/>
      <c r="B160" s="212"/>
      <c r="C160" s="213"/>
      <c r="D160" s="208"/>
      <c r="E160" s="220"/>
      <c r="F160" s="221"/>
      <c r="G160" s="208"/>
      <c r="H160" s="46" t="s">
        <v>71</v>
      </c>
      <c r="I160" s="85" t="s">
        <v>41</v>
      </c>
      <c r="J160" s="46" t="s">
        <v>71</v>
      </c>
      <c r="K160" s="170" t="s">
        <v>59</v>
      </c>
      <c r="L160" s="224"/>
      <c r="M160" s="225"/>
    </row>
    <row r="161" spans="1:13" ht="10.199999999999999" customHeight="1">
      <c r="A161" s="208"/>
      <c r="B161" s="212"/>
      <c r="C161" s="213"/>
      <c r="D161" s="208"/>
      <c r="E161" s="216"/>
      <c r="F161" s="217"/>
      <c r="G161" s="208"/>
      <c r="H161" s="46" t="s">
        <v>71</v>
      </c>
      <c r="I161" s="85" t="s">
        <v>57</v>
      </c>
      <c r="J161" s="46" t="s">
        <v>71</v>
      </c>
      <c r="K161" s="170" t="s">
        <v>61</v>
      </c>
      <c r="L161" s="224"/>
      <c r="M161" s="225"/>
    </row>
    <row r="162" spans="1:13" ht="10.199999999999999" customHeight="1">
      <c r="A162" s="208"/>
      <c r="B162" s="212"/>
      <c r="C162" s="213"/>
      <c r="D162" s="208"/>
      <c r="E162" s="218"/>
      <c r="F162" s="219"/>
      <c r="G162" s="208"/>
      <c r="H162" s="46" t="s">
        <v>71</v>
      </c>
      <c r="I162" s="85" t="s">
        <v>58</v>
      </c>
      <c r="J162" s="46" t="s">
        <v>71</v>
      </c>
      <c r="K162" s="170" t="s">
        <v>62</v>
      </c>
      <c r="L162" s="224"/>
      <c r="M162" s="225"/>
    </row>
    <row r="163" spans="1:13" ht="10.199999999999999" customHeight="1">
      <c r="A163" s="209"/>
      <c r="B163" s="214"/>
      <c r="C163" s="215"/>
      <c r="D163" s="209"/>
      <c r="E163" s="220"/>
      <c r="F163" s="221"/>
      <c r="G163" s="209"/>
      <c r="H163" s="25" t="s">
        <v>71</v>
      </c>
      <c r="I163" s="86" t="s">
        <v>146</v>
      </c>
      <c r="J163" s="25" t="s">
        <v>71</v>
      </c>
      <c r="K163" s="87" t="s">
        <v>63</v>
      </c>
      <c r="L163" s="226"/>
      <c r="M163" s="227"/>
    </row>
    <row r="164" spans="1:13" ht="10.199999999999999" customHeight="1">
      <c r="A164" s="207">
        <v>27</v>
      </c>
      <c r="B164" s="210"/>
      <c r="C164" s="211"/>
      <c r="D164" s="207"/>
      <c r="E164" s="216"/>
      <c r="F164" s="217"/>
      <c r="G164" s="207"/>
      <c r="H164" s="44" t="s">
        <v>71</v>
      </c>
      <c r="I164" s="167" t="s">
        <v>4</v>
      </c>
      <c r="J164" s="44" t="s">
        <v>71</v>
      </c>
      <c r="K164" s="168" t="s">
        <v>5</v>
      </c>
      <c r="L164" s="222"/>
      <c r="M164" s="223"/>
    </row>
    <row r="165" spans="1:13" ht="10.199999999999999" customHeight="1">
      <c r="A165" s="208"/>
      <c r="B165" s="212"/>
      <c r="C165" s="213"/>
      <c r="D165" s="208"/>
      <c r="E165" s="218"/>
      <c r="F165" s="219"/>
      <c r="G165" s="208"/>
      <c r="H165" s="46" t="s">
        <v>71</v>
      </c>
      <c r="I165" s="85" t="s">
        <v>56</v>
      </c>
      <c r="J165" s="46" t="s">
        <v>71</v>
      </c>
      <c r="K165" s="170" t="s">
        <v>60</v>
      </c>
      <c r="L165" s="224"/>
      <c r="M165" s="225"/>
    </row>
    <row r="166" spans="1:13" ht="10.199999999999999" customHeight="1">
      <c r="A166" s="208"/>
      <c r="B166" s="212"/>
      <c r="C166" s="213"/>
      <c r="D166" s="208"/>
      <c r="E166" s="220"/>
      <c r="F166" s="221"/>
      <c r="G166" s="208"/>
      <c r="H166" s="46" t="s">
        <v>71</v>
      </c>
      <c r="I166" s="85" t="s">
        <v>41</v>
      </c>
      <c r="J166" s="46" t="s">
        <v>71</v>
      </c>
      <c r="K166" s="170" t="s">
        <v>59</v>
      </c>
      <c r="L166" s="224"/>
      <c r="M166" s="225"/>
    </row>
    <row r="167" spans="1:13" ht="10.199999999999999" customHeight="1">
      <c r="A167" s="208"/>
      <c r="B167" s="212"/>
      <c r="C167" s="213"/>
      <c r="D167" s="208"/>
      <c r="E167" s="216"/>
      <c r="F167" s="217"/>
      <c r="G167" s="208"/>
      <c r="H167" s="46" t="s">
        <v>71</v>
      </c>
      <c r="I167" s="85" t="s">
        <v>57</v>
      </c>
      <c r="J167" s="46" t="s">
        <v>71</v>
      </c>
      <c r="K167" s="170" t="s">
        <v>61</v>
      </c>
      <c r="L167" s="224"/>
      <c r="M167" s="225"/>
    </row>
    <row r="168" spans="1:13" ht="10.199999999999999" customHeight="1">
      <c r="A168" s="208"/>
      <c r="B168" s="212"/>
      <c r="C168" s="213"/>
      <c r="D168" s="208"/>
      <c r="E168" s="218"/>
      <c r="F168" s="219"/>
      <c r="G168" s="208"/>
      <c r="H168" s="46" t="s">
        <v>71</v>
      </c>
      <c r="I168" s="85" t="s">
        <v>58</v>
      </c>
      <c r="J168" s="46" t="s">
        <v>71</v>
      </c>
      <c r="K168" s="170" t="s">
        <v>62</v>
      </c>
      <c r="L168" s="224"/>
      <c r="M168" s="225"/>
    </row>
    <row r="169" spans="1:13" ht="10.199999999999999" customHeight="1">
      <c r="A169" s="209"/>
      <c r="B169" s="214"/>
      <c r="C169" s="215"/>
      <c r="D169" s="209"/>
      <c r="E169" s="220"/>
      <c r="F169" s="221"/>
      <c r="G169" s="209"/>
      <c r="H169" s="25" t="s">
        <v>71</v>
      </c>
      <c r="I169" s="86" t="s">
        <v>146</v>
      </c>
      <c r="J169" s="25" t="s">
        <v>71</v>
      </c>
      <c r="K169" s="87" t="s">
        <v>63</v>
      </c>
      <c r="L169" s="226"/>
      <c r="M169" s="227"/>
    </row>
    <row r="170" spans="1:13" ht="10.199999999999999" customHeight="1">
      <c r="A170" s="207">
        <v>28</v>
      </c>
      <c r="B170" s="210"/>
      <c r="C170" s="211"/>
      <c r="D170" s="207"/>
      <c r="E170" s="216"/>
      <c r="F170" s="217"/>
      <c r="G170" s="207"/>
      <c r="H170" s="44" t="s">
        <v>71</v>
      </c>
      <c r="I170" s="167" t="s">
        <v>4</v>
      </c>
      <c r="J170" s="44" t="s">
        <v>71</v>
      </c>
      <c r="K170" s="168" t="s">
        <v>5</v>
      </c>
      <c r="L170" s="222"/>
      <c r="M170" s="223"/>
    </row>
    <row r="171" spans="1:13" ht="10.199999999999999" customHeight="1">
      <c r="A171" s="208"/>
      <c r="B171" s="212"/>
      <c r="C171" s="213"/>
      <c r="D171" s="208"/>
      <c r="E171" s="218"/>
      <c r="F171" s="219"/>
      <c r="G171" s="208"/>
      <c r="H171" s="46" t="s">
        <v>71</v>
      </c>
      <c r="I171" s="85" t="s">
        <v>56</v>
      </c>
      <c r="J171" s="46" t="s">
        <v>71</v>
      </c>
      <c r="K171" s="170" t="s">
        <v>60</v>
      </c>
      <c r="L171" s="224"/>
      <c r="M171" s="225"/>
    </row>
    <row r="172" spans="1:13" ht="10.199999999999999" customHeight="1">
      <c r="A172" s="208"/>
      <c r="B172" s="212"/>
      <c r="C172" s="213"/>
      <c r="D172" s="208"/>
      <c r="E172" s="220"/>
      <c r="F172" s="221"/>
      <c r="G172" s="208"/>
      <c r="H172" s="46" t="s">
        <v>71</v>
      </c>
      <c r="I172" s="85" t="s">
        <v>41</v>
      </c>
      <c r="J172" s="46" t="s">
        <v>71</v>
      </c>
      <c r="K172" s="170" t="s">
        <v>59</v>
      </c>
      <c r="L172" s="224"/>
      <c r="M172" s="225"/>
    </row>
    <row r="173" spans="1:13" ht="10.199999999999999" customHeight="1">
      <c r="A173" s="208"/>
      <c r="B173" s="212"/>
      <c r="C173" s="213"/>
      <c r="D173" s="208"/>
      <c r="E173" s="216"/>
      <c r="F173" s="217"/>
      <c r="G173" s="208"/>
      <c r="H173" s="46" t="s">
        <v>71</v>
      </c>
      <c r="I173" s="85" t="s">
        <v>57</v>
      </c>
      <c r="J173" s="46" t="s">
        <v>71</v>
      </c>
      <c r="K173" s="170" t="s">
        <v>61</v>
      </c>
      <c r="L173" s="224"/>
      <c r="M173" s="225"/>
    </row>
    <row r="174" spans="1:13" ht="10.199999999999999" customHeight="1">
      <c r="A174" s="208"/>
      <c r="B174" s="212"/>
      <c r="C174" s="213"/>
      <c r="D174" s="208"/>
      <c r="E174" s="218"/>
      <c r="F174" s="219"/>
      <c r="G174" s="208"/>
      <c r="H174" s="46" t="s">
        <v>71</v>
      </c>
      <c r="I174" s="85" t="s">
        <v>58</v>
      </c>
      <c r="J174" s="46" t="s">
        <v>71</v>
      </c>
      <c r="K174" s="170" t="s">
        <v>62</v>
      </c>
      <c r="L174" s="224"/>
      <c r="M174" s="225"/>
    </row>
    <row r="175" spans="1:13" ht="10.199999999999999" customHeight="1">
      <c r="A175" s="209"/>
      <c r="B175" s="214"/>
      <c r="C175" s="215"/>
      <c r="D175" s="209"/>
      <c r="E175" s="220"/>
      <c r="F175" s="221"/>
      <c r="G175" s="209"/>
      <c r="H175" s="25" t="s">
        <v>71</v>
      </c>
      <c r="I175" s="86" t="s">
        <v>146</v>
      </c>
      <c r="J175" s="25" t="s">
        <v>71</v>
      </c>
      <c r="K175" s="87" t="s">
        <v>63</v>
      </c>
      <c r="L175" s="226"/>
      <c r="M175" s="227"/>
    </row>
    <row r="176" spans="1:13" ht="10.199999999999999" customHeight="1">
      <c r="A176" s="207">
        <v>29</v>
      </c>
      <c r="B176" s="210"/>
      <c r="C176" s="211"/>
      <c r="D176" s="207"/>
      <c r="E176" s="216"/>
      <c r="F176" s="217"/>
      <c r="G176" s="207"/>
      <c r="H176" s="44" t="s">
        <v>71</v>
      </c>
      <c r="I176" s="167" t="s">
        <v>4</v>
      </c>
      <c r="J176" s="44" t="s">
        <v>71</v>
      </c>
      <c r="K176" s="168" t="s">
        <v>5</v>
      </c>
      <c r="L176" s="222"/>
      <c r="M176" s="223"/>
    </row>
    <row r="177" spans="1:39" ht="10.199999999999999" customHeight="1">
      <c r="A177" s="208"/>
      <c r="B177" s="212"/>
      <c r="C177" s="213"/>
      <c r="D177" s="208"/>
      <c r="E177" s="218"/>
      <c r="F177" s="219"/>
      <c r="G177" s="208"/>
      <c r="H177" s="46" t="s">
        <v>71</v>
      </c>
      <c r="I177" s="85" t="s">
        <v>56</v>
      </c>
      <c r="J177" s="46" t="s">
        <v>71</v>
      </c>
      <c r="K177" s="170" t="s">
        <v>60</v>
      </c>
      <c r="L177" s="224"/>
      <c r="M177" s="225"/>
    </row>
    <row r="178" spans="1:39" ht="10.199999999999999" customHeight="1">
      <c r="A178" s="208"/>
      <c r="B178" s="212"/>
      <c r="C178" s="213"/>
      <c r="D178" s="208"/>
      <c r="E178" s="220"/>
      <c r="F178" s="221"/>
      <c r="G178" s="208"/>
      <c r="H178" s="46" t="s">
        <v>71</v>
      </c>
      <c r="I178" s="85" t="s">
        <v>41</v>
      </c>
      <c r="J178" s="46" t="s">
        <v>71</v>
      </c>
      <c r="K178" s="170" t="s">
        <v>59</v>
      </c>
      <c r="L178" s="224"/>
      <c r="M178" s="225"/>
    </row>
    <row r="179" spans="1:39" ht="10.199999999999999" customHeight="1">
      <c r="A179" s="208"/>
      <c r="B179" s="212"/>
      <c r="C179" s="213"/>
      <c r="D179" s="208"/>
      <c r="E179" s="216"/>
      <c r="F179" s="217"/>
      <c r="G179" s="208"/>
      <c r="H179" s="46" t="s">
        <v>71</v>
      </c>
      <c r="I179" s="85" t="s">
        <v>57</v>
      </c>
      <c r="J179" s="46" t="s">
        <v>71</v>
      </c>
      <c r="K179" s="170" t="s">
        <v>61</v>
      </c>
      <c r="L179" s="224"/>
      <c r="M179" s="225"/>
    </row>
    <row r="180" spans="1:39" ht="10.199999999999999" customHeight="1">
      <c r="A180" s="208"/>
      <c r="B180" s="212"/>
      <c r="C180" s="213"/>
      <c r="D180" s="208"/>
      <c r="E180" s="218"/>
      <c r="F180" s="219"/>
      <c r="G180" s="208"/>
      <c r="H180" s="46" t="s">
        <v>71</v>
      </c>
      <c r="I180" s="85" t="s">
        <v>58</v>
      </c>
      <c r="J180" s="46" t="s">
        <v>71</v>
      </c>
      <c r="K180" s="170" t="s">
        <v>62</v>
      </c>
      <c r="L180" s="224"/>
      <c r="M180" s="225"/>
    </row>
    <row r="181" spans="1:39" ht="10.199999999999999" customHeight="1">
      <c r="A181" s="209"/>
      <c r="B181" s="214"/>
      <c r="C181" s="215"/>
      <c r="D181" s="209"/>
      <c r="E181" s="220"/>
      <c r="F181" s="221"/>
      <c r="G181" s="209"/>
      <c r="H181" s="25" t="s">
        <v>71</v>
      </c>
      <c r="I181" s="86" t="s">
        <v>146</v>
      </c>
      <c r="J181" s="25" t="s">
        <v>71</v>
      </c>
      <c r="K181" s="87" t="s">
        <v>63</v>
      </c>
      <c r="L181" s="226"/>
      <c r="M181" s="227"/>
    </row>
    <row r="182" spans="1:39" ht="10.199999999999999" customHeight="1">
      <c r="A182" s="207">
        <v>30</v>
      </c>
      <c r="B182" s="210"/>
      <c r="C182" s="211"/>
      <c r="D182" s="207"/>
      <c r="E182" s="216"/>
      <c r="F182" s="217"/>
      <c r="G182" s="207"/>
      <c r="H182" s="44" t="s">
        <v>71</v>
      </c>
      <c r="I182" s="167" t="s">
        <v>4</v>
      </c>
      <c r="J182" s="44" t="s">
        <v>71</v>
      </c>
      <c r="K182" s="168" t="s">
        <v>5</v>
      </c>
      <c r="L182" s="222"/>
      <c r="M182" s="223"/>
    </row>
    <row r="183" spans="1:39" ht="10.199999999999999" customHeight="1">
      <c r="A183" s="208"/>
      <c r="B183" s="212"/>
      <c r="C183" s="213"/>
      <c r="D183" s="208"/>
      <c r="E183" s="218"/>
      <c r="F183" s="219"/>
      <c r="G183" s="208"/>
      <c r="H183" s="46" t="s">
        <v>71</v>
      </c>
      <c r="I183" s="85" t="s">
        <v>56</v>
      </c>
      <c r="J183" s="46" t="s">
        <v>71</v>
      </c>
      <c r="K183" s="170" t="s">
        <v>60</v>
      </c>
      <c r="L183" s="224"/>
      <c r="M183" s="225"/>
    </row>
    <row r="184" spans="1:39" ht="10.199999999999999" customHeight="1">
      <c r="A184" s="208"/>
      <c r="B184" s="212"/>
      <c r="C184" s="213"/>
      <c r="D184" s="208"/>
      <c r="E184" s="220"/>
      <c r="F184" s="221"/>
      <c r="G184" s="208"/>
      <c r="H184" s="46" t="s">
        <v>71</v>
      </c>
      <c r="I184" s="85" t="s">
        <v>41</v>
      </c>
      <c r="J184" s="46" t="s">
        <v>71</v>
      </c>
      <c r="K184" s="170" t="s">
        <v>59</v>
      </c>
      <c r="L184" s="224"/>
      <c r="M184" s="225"/>
    </row>
    <row r="185" spans="1:39" ht="10.199999999999999" customHeight="1">
      <c r="A185" s="208"/>
      <c r="B185" s="212"/>
      <c r="C185" s="213"/>
      <c r="D185" s="208"/>
      <c r="E185" s="216"/>
      <c r="F185" s="217"/>
      <c r="G185" s="208"/>
      <c r="H185" s="46" t="s">
        <v>71</v>
      </c>
      <c r="I185" s="85" t="s">
        <v>57</v>
      </c>
      <c r="J185" s="46" t="s">
        <v>71</v>
      </c>
      <c r="K185" s="170" t="s">
        <v>61</v>
      </c>
      <c r="L185" s="224"/>
      <c r="M185" s="225"/>
    </row>
    <row r="186" spans="1:39" ht="10.199999999999999" customHeight="1">
      <c r="A186" s="208"/>
      <c r="B186" s="212"/>
      <c r="C186" s="213"/>
      <c r="D186" s="208"/>
      <c r="E186" s="218"/>
      <c r="F186" s="219"/>
      <c r="G186" s="208"/>
      <c r="H186" s="46" t="s">
        <v>71</v>
      </c>
      <c r="I186" s="85" t="s">
        <v>58</v>
      </c>
      <c r="J186" s="46" t="s">
        <v>71</v>
      </c>
      <c r="K186" s="170" t="s">
        <v>62</v>
      </c>
      <c r="L186" s="224"/>
      <c r="M186" s="225"/>
    </row>
    <row r="187" spans="1:39" ht="10.199999999999999" customHeight="1">
      <c r="A187" s="209"/>
      <c r="B187" s="214"/>
      <c r="C187" s="215"/>
      <c r="D187" s="209"/>
      <c r="E187" s="220"/>
      <c r="F187" s="221"/>
      <c r="G187" s="209"/>
      <c r="H187" s="25" t="s">
        <v>71</v>
      </c>
      <c r="I187" s="86" t="s">
        <v>146</v>
      </c>
      <c r="J187" s="25" t="s">
        <v>71</v>
      </c>
      <c r="K187" s="87" t="s">
        <v>63</v>
      </c>
      <c r="L187" s="226"/>
      <c r="M187" s="227"/>
    </row>
    <row r="188" spans="1:39" s="79" customFormat="1" ht="28.4" customHeight="1">
      <c r="A188" s="276" t="s">
        <v>73</v>
      </c>
      <c r="B188" s="276"/>
      <c r="C188" s="276"/>
      <c r="D188" s="276"/>
      <c r="E188" s="274"/>
      <c r="F188" s="274"/>
      <c r="G188" s="274"/>
      <c r="H188" s="185"/>
      <c r="I188" s="275" t="s">
        <v>72</v>
      </c>
      <c r="J188" s="275"/>
      <c r="K188" s="274"/>
      <c r="L188" s="274"/>
      <c r="M188" s="186"/>
      <c r="O188" s="159"/>
      <c r="P188" s="102"/>
      <c r="Q188" s="102"/>
      <c r="R188" s="102"/>
      <c r="S188" s="102"/>
      <c r="T188" s="103"/>
      <c r="U188" s="102"/>
      <c r="V188" s="160"/>
      <c r="W188" s="160"/>
      <c r="X188" s="161"/>
      <c r="Y188" s="160"/>
      <c r="Z188" s="160"/>
      <c r="AA188" s="160"/>
      <c r="AB188" s="160"/>
      <c r="AC188" s="160"/>
      <c r="AD188" s="160"/>
      <c r="AE188" s="160"/>
      <c r="AF188" s="160"/>
      <c r="AG188" s="160"/>
      <c r="AH188" s="160"/>
      <c r="AI188" s="160"/>
      <c r="AJ188" s="160"/>
      <c r="AK188" s="102"/>
      <c r="AL188" s="81"/>
      <c r="AM188" s="82"/>
    </row>
    <row r="189" spans="1:39" ht="17" customHeight="1">
      <c r="A189" s="172" t="s">
        <v>50</v>
      </c>
      <c r="B189" s="173"/>
      <c r="C189" s="186"/>
      <c r="D189" s="186"/>
      <c r="E189" s="186"/>
      <c r="F189" s="186"/>
      <c r="G189" s="186"/>
      <c r="H189" s="186"/>
      <c r="I189" s="186"/>
      <c r="J189" s="186"/>
      <c r="K189" s="186"/>
      <c r="M189" s="186"/>
    </row>
    <row r="190" spans="1:39" ht="14.6" customHeight="1">
      <c r="A190" s="187" t="s">
        <v>51</v>
      </c>
      <c r="B190" s="277" t="s">
        <v>123</v>
      </c>
      <c r="C190" s="277"/>
      <c r="D190" s="277"/>
      <c r="E190" s="277"/>
      <c r="F190" s="277"/>
      <c r="G190" s="277"/>
      <c r="H190" s="277"/>
      <c r="I190" s="277"/>
      <c r="J190" s="277"/>
      <c r="K190" s="277"/>
      <c r="L190" s="277"/>
      <c r="M190" s="277"/>
      <c r="AL190" s="174"/>
      <c r="AM190" s="175"/>
    </row>
    <row r="191" spans="1:39" ht="14.6" customHeight="1">
      <c r="A191" s="187" t="s">
        <v>52</v>
      </c>
      <c r="B191" s="277" t="s">
        <v>124</v>
      </c>
      <c r="C191" s="277"/>
      <c r="D191" s="277"/>
      <c r="E191" s="277"/>
      <c r="F191" s="277"/>
      <c r="G191" s="277"/>
      <c r="H191" s="277"/>
      <c r="I191" s="277"/>
      <c r="J191" s="277"/>
      <c r="K191" s="277"/>
      <c r="L191" s="277"/>
      <c r="M191" s="277"/>
    </row>
    <row r="192" spans="1:39" ht="63.55" customHeight="1">
      <c r="A192" s="187" t="s">
        <v>53</v>
      </c>
      <c r="B192" s="277" t="s">
        <v>150</v>
      </c>
      <c r="C192" s="277"/>
      <c r="D192" s="277"/>
      <c r="E192" s="277"/>
      <c r="F192" s="277"/>
      <c r="G192" s="277"/>
      <c r="H192" s="277"/>
      <c r="I192" s="277"/>
      <c r="J192" s="277"/>
      <c r="K192" s="277"/>
      <c r="L192" s="277"/>
      <c r="M192" s="277"/>
    </row>
    <row r="193" spans="1:15" ht="31.6" customHeight="1">
      <c r="A193" s="187" t="s">
        <v>54</v>
      </c>
      <c r="B193" s="277" t="s">
        <v>125</v>
      </c>
      <c r="C193" s="277"/>
      <c r="D193" s="277"/>
      <c r="E193" s="277"/>
      <c r="F193" s="277"/>
      <c r="G193" s="277"/>
      <c r="H193" s="277"/>
      <c r="I193" s="277"/>
      <c r="J193" s="277"/>
      <c r="K193" s="277"/>
      <c r="L193" s="277"/>
      <c r="M193" s="277"/>
    </row>
    <row r="194" spans="1:15" ht="40.950000000000003" customHeight="1">
      <c r="A194" s="187" t="s">
        <v>55</v>
      </c>
      <c r="B194" s="278" t="s">
        <v>149</v>
      </c>
      <c r="C194" s="278"/>
      <c r="D194" s="278"/>
      <c r="E194" s="278"/>
      <c r="F194" s="278"/>
      <c r="G194" s="278"/>
      <c r="H194" s="278"/>
      <c r="I194" s="278"/>
      <c r="J194" s="278"/>
      <c r="K194" s="278"/>
      <c r="L194" s="278"/>
      <c r="M194" s="278"/>
    </row>
    <row r="195" spans="1:15">
      <c r="O195" s="162"/>
    </row>
  </sheetData>
  <sheetProtection formatCells="0" formatColumns="0" formatRows="0" insertColumns="0" insertRows="0" deleteColumns="0" deleteRows="0" selectLockedCells="1" sort="0" autoFilter="0" pivotTables="0"/>
  <mergeCells count="267">
    <mergeCell ref="A5:L5"/>
    <mergeCell ref="A6:A7"/>
    <mergeCell ref="B6:C7"/>
    <mergeCell ref="D6:D7"/>
    <mergeCell ref="E6:F6"/>
    <mergeCell ref="G6:G7"/>
    <mergeCell ref="H6:K7"/>
    <mergeCell ref="L6:M7"/>
    <mergeCell ref="A1:M1"/>
    <mergeCell ref="A2:M2"/>
    <mergeCell ref="H3:I3"/>
    <mergeCell ref="J3:L3"/>
    <mergeCell ref="A4:B4"/>
    <mergeCell ref="C4:F4"/>
    <mergeCell ref="H4:I4"/>
    <mergeCell ref="J4:L4"/>
    <mergeCell ref="AJ6:AJ7"/>
    <mergeCell ref="E7:F7"/>
    <mergeCell ref="P7:R7"/>
    <mergeCell ref="A8:A13"/>
    <mergeCell ref="B8:C13"/>
    <mergeCell ref="D8:D13"/>
    <mergeCell ref="E8:F10"/>
    <mergeCell ref="G8:G13"/>
    <mergeCell ref="L8:M13"/>
    <mergeCell ref="P8:P19"/>
    <mergeCell ref="AD6:AD7"/>
    <mergeCell ref="AE6:AE7"/>
    <mergeCell ref="AF6:AF7"/>
    <mergeCell ref="AG6:AG7"/>
    <mergeCell ref="AH6:AH7"/>
    <mergeCell ref="AI6:AI7"/>
    <mergeCell ref="X6:X7"/>
    <mergeCell ref="Y6:Y7"/>
    <mergeCell ref="Z6:Z7"/>
    <mergeCell ref="AA6:AA7"/>
    <mergeCell ref="AB6:AB7"/>
    <mergeCell ref="AC6:AC7"/>
    <mergeCell ref="Q8:R8"/>
    <mergeCell ref="U8:U19"/>
    <mergeCell ref="Q9:R9"/>
    <mergeCell ref="Q10:R10"/>
    <mergeCell ref="E11:F13"/>
    <mergeCell ref="Q11:R11"/>
    <mergeCell ref="Q12:Q13"/>
    <mergeCell ref="Q14:R14"/>
    <mergeCell ref="Q15:R15"/>
    <mergeCell ref="Q16:R16"/>
    <mergeCell ref="Q17:R17"/>
    <mergeCell ref="Q18:R18"/>
    <mergeCell ref="Q19:R19"/>
    <mergeCell ref="A20:A25"/>
    <mergeCell ref="B20:C25"/>
    <mergeCell ref="D20:D25"/>
    <mergeCell ref="E20:F22"/>
    <mergeCell ref="G20:G25"/>
    <mergeCell ref="L20:M25"/>
    <mergeCell ref="P20:R20"/>
    <mergeCell ref="A14:A19"/>
    <mergeCell ref="B14:C19"/>
    <mergeCell ref="D14:D19"/>
    <mergeCell ref="E14:F16"/>
    <mergeCell ref="G14:G19"/>
    <mergeCell ref="L14:M19"/>
    <mergeCell ref="E17:F19"/>
    <mergeCell ref="E29:F31"/>
    <mergeCell ref="A32:A37"/>
    <mergeCell ref="B32:C37"/>
    <mergeCell ref="D32:D37"/>
    <mergeCell ref="E32:F34"/>
    <mergeCell ref="G32:G37"/>
    <mergeCell ref="T20:U20"/>
    <mergeCell ref="P21:S21"/>
    <mergeCell ref="T21:U21"/>
    <mergeCell ref="E23:F25"/>
    <mergeCell ref="A26:A31"/>
    <mergeCell ref="B26:C31"/>
    <mergeCell ref="D26:D31"/>
    <mergeCell ref="E26:F28"/>
    <mergeCell ref="G26:G31"/>
    <mergeCell ref="L26:M31"/>
    <mergeCell ref="L32:M37"/>
    <mergeCell ref="E35:F37"/>
    <mergeCell ref="A38:A43"/>
    <mergeCell ref="B38:C43"/>
    <mergeCell ref="D38:D43"/>
    <mergeCell ref="E38:F40"/>
    <mergeCell ref="G38:G43"/>
    <mergeCell ref="L38:M43"/>
    <mergeCell ref="E41:F43"/>
    <mergeCell ref="A50:A55"/>
    <mergeCell ref="B50:C55"/>
    <mergeCell ref="D50:D55"/>
    <mergeCell ref="E50:F52"/>
    <mergeCell ref="G50:G55"/>
    <mergeCell ref="L50:M55"/>
    <mergeCell ref="E53:F55"/>
    <mergeCell ref="A44:A49"/>
    <mergeCell ref="B44:C49"/>
    <mergeCell ref="D44:D49"/>
    <mergeCell ref="E44:F46"/>
    <mergeCell ref="G44:G49"/>
    <mergeCell ref="L44:M49"/>
    <mergeCell ref="E47:F49"/>
    <mergeCell ref="A62:A67"/>
    <mergeCell ref="B62:C67"/>
    <mergeCell ref="D62:D67"/>
    <mergeCell ref="E62:F64"/>
    <mergeCell ref="G62:G67"/>
    <mergeCell ref="L62:M67"/>
    <mergeCell ref="E65:F67"/>
    <mergeCell ref="A56:A61"/>
    <mergeCell ref="B56:C61"/>
    <mergeCell ref="D56:D61"/>
    <mergeCell ref="E56:F58"/>
    <mergeCell ref="G56:G61"/>
    <mergeCell ref="L56:M61"/>
    <mergeCell ref="E59:F61"/>
    <mergeCell ref="A74:A79"/>
    <mergeCell ref="B74:C79"/>
    <mergeCell ref="D74:D79"/>
    <mergeCell ref="E74:F76"/>
    <mergeCell ref="G74:G79"/>
    <mergeCell ref="L74:M79"/>
    <mergeCell ref="E77:F79"/>
    <mergeCell ref="A68:A73"/>
    <mergeCell ref="B68:C73"/>
    <mergeCell ref="D68:D73"/>
    <mergeCell ref="E68:F70"/>
    <mergeCell ref="G68:G73"/>
    <mergeCell ref="L68:M73"/>
    <mergeCell ref="E71:F73"/>
    <mergeCell ref="A86:A91"/>
    <mergeCell ref="B86:C91"/>
    <mergeCell ref="D86:D91"/>
    <mergeCell ref="E86:F88"/>
    <mergeCell ref="G86:G91"/>
    <mergeCell ref="L86:M91"/>
    <mergeCell ref="E89:F91"/>
    <mergeCell ref="A80:A85"/>
    <mergeCell ref="B80:C85"/>
    <mergeCell ref="D80:D85"/>
    <mergeCell ref="E80:F82"/>
    <mergeCell ref="G80:G85"/>
    <mergeCell ref="L80:M85"/>
    <mergeCell ref="E83:F85"/>
    <mergeCell ref="A98:A103"/>
    <mergeCell ref="B98:C103"/>
    <mergeCell ref="D98:D103"/>
    <mergeCell ref="E98:F100"/>
    <mergeCell ref="G98:G103"/>
    <mergeCell ref="L98:M103"/>
    <mergeCell ref="E101:F103"/>
    <mergeCell ref="A92:A97"/>
    <mergeCell ref="B92:C97"/>
    <mergeCell ref="D92:D97"/>
    <mergeCell ref="E92:F94"/>
    <mergeCell ref="G92:G97"/>
    <mergeCell ref="L92:M97"/>
    <mergeCell ref="E95:F97"/>
    <mergeCell ref="A110:A115"/>
    <mergeCell ref="B110:C115"/>
    <mergeCell ref="D110:D115"/>
    <mergeCell ref="E110:F112"/>
    <mergeCell ref="G110:G115"/>
    <mergeCell ref="L110:M115"/>
    <mergeCell ref="E113:F115"/>
    <mergeCell ref="A104:A109"/>
    <mergeCell ref="B104:C109"/>
    <mergeCell ref="D104:D109"/>
    <mergeCell ref="E104:F106"/>
    <mergeCell ref="G104:G109"/>
    <mergeCell ref="L104:M109"/>
    <mergeCell ref="E107:F109"/>
    <mergeCell ref="A122:A127"/>
    <mergeCell ref="B122:C127"/>
    <mergeCell ref="D122:D127"/>
    <mergeCell ref="E122:F124"/>
    <mergeCell ref="G122:G127"/>
    <mergeCell ref="L122:M127"/>
    <mergeCell ref="E125:F127"/>
    <mergeCell ref="A116:A121"/>
    <mergeCell ref="B116:C121"/>
    <mergeCell ref="D116:D121"/>
    <mergeCell ref="E116:F118"/>
    <mergeCell ref="G116:G121"/>
    <mergeCell ref="L116:M121"/>
    <mergeCell ref="E119:F121"/>
    <mergeCell ref="A134:A139"/>
    <mergeCell ref="B134:C139"/>
    <mergeCell ref="D134:D139"/>
    <mergeCell ref="E134:F136"/>
    <mergeCell ref="G134:G139"/>
    <mergeCell ref="L134:M139"/>
    <mergeCell ref="E137:F139"/>
    <mergeCell ref="A128:A133"/>
    <mergeCell ref="B128:C133"/>
    <mergeCell ref="D128:D133"/>
    <mergeCell ref="E128:F130"/>
    <mergeCell ref="G128:G133"/>
    <mergeCell ref="L128:M133"/>
    <mergeCell ref="E131:F133"/>
    <mergeCell ref="A146:A151"/>
    <mergeCell ref="B146:C151"/>
    <mergeCell ref="D146:D151"/>
    <mergeCell ref="E146:F148"/>
    <mergeCell ref="G146:G151"/>
    <mergeCell ref="L146:M151"/>
    <mergeCell ref="E149:F151"/>
    <mergeCell ref="A140:A145"/>
    <mergeCell ref="B140:C145"/>
    <mergeCell ref="D140:D145"/>
    <mergeCell ref="E140:F142"/>
    <mergeCell ref="G140:G145"/>
    <mergeCell ref="L140:M145"/>
    <mergeCell ref="E143:F145"/>
    <mergeCell ref="A158:A163"/>
    <mergeCell ref="B158:C163"/>
    <mergeCell ref="D158:D163"/>
    <mergeCell ref="E158:F160"/>
    <mergeCell ref="G158:G163"/>
    <mergeCell ref="L158:M163"/>
    <mergeCell ref="E161:F163"/>
    <mergeCell ref="A152:A157"/>
    <mergeCell ref="B152:C157"/>
    <mergeCell ref="D152:D157"/>
    <mergeCell ref="E152:F154"/>
    <mergeCell ref="G152:G157"/>
    <mergeCell ref="L152:M157"/>
    <mergeCell ref="E155:F157"/>
    <mergeCell ref="A170:A175"/>
    <mergeCell ref="B170:C175"/>
    <mergeCell ref="D170:D175"/>
    <mergeCell ref="E170:F172"/>
    <mergeCell ref="G170:G175"/>
    <mergeCell ref="L170:M175"/>
    <mergeCell ref="E173:F175"/>
    <mergeCell ref="A164:A169"/>
    <mergeCell ref="B164:C169"/>
    <mergeCell ref="D164:D169"/>
    <mergeCell ref="E164:F166"/>
    <mergeCell ref="G164:G169"/>
    <mergeCell ref="L164:M169"/>
    <mergeCell ref="E167:F169"/>
    <mergeCell ref="A182:A187"/>
    <mergeCell ref="B182:C187"/>
    <mergeCell ref="D182:D187"/>
    <mergeCell ref="E182:F184"/>
    <mergeCell ref="G182:G187"/>
    <mergeCell ref="L182:M187"/>
    <mergeCell ref="E185:F187"/>
    <mergeCell ref="A176:A181"/>
    <mergeCell ref="B176:C181"/>
    <mergeCell ref="D176:D181"/>
    <mergeCell ref="E176:F178"/>
    <mergeCell ref="G176:G181"/>
    <mergeCell ref="L176:M181"/>
    <mergeCell ref="E179:F181"/>
    <mergeCell ref="B192:M192"/>
    <mergeCell ref="B193:M193"/>
    <mergeCell ref="B194:M194"/>
    <mergeCell ref="A188:D188"/>
    <mergeCell ref="E188:G188"/>
    <mergeCell ref="I188:J188"/>
    <mergeCell ref="K188:L188"/>
    <mergeCell ref="B190:M190"/>
    <mergeCell ref="B191:M191"/>
  </mergeCells>
  <phoneticPr fontId="2" type="noConversion"/>
  <conditionalFormatting sqref="B8:G169 B176:G187">
    <cfRule type="expression" dxfId="28" priority="2">
      <formula>""</formula>
    </cfRule>
  </conditionalFormatting>
  <conditionalFormatting sqref="V6">
    <cfRule type="containsText" dxfId="27" priority="3" operator="containsText" text="有誤">
      <formula>NOT(ISERROR(SEARCH("有誤",V6)))</formula>
    </cfRule>
  </conditionalFormatting>
  <conditionalFormatting sqref="Y8:AJ37 AL8:AM37">
    <cfRule type="containsText" dxfId="26" priority="5" operator="containsText" text="TRUE">
      <formula>NOT(ISERROR(SEARCH("TRUE",Y8)))</formula>
    </cfRule>
  </conditionalFormatting>
  <conditionalFormatting sqref="AM7">
    <cfRule type="containsText" dxfId="25" priority="4" operator="containsText" text="TRUE">
      <formula>NOT(ISERROR(SEARCH("TRUE",AM7)))</formula>
    </cfRule>
  </conditionalFormatting>
  <conditionalFormatting sqref="AM8:AM47">
    <cfRule type="notContainsBlanks" dxfId="24" priority="6">
      <formula>LEN(TRIM(AM8))&gt;0</formula>
    </cfRule>
  </conditionalFormatting>
  <conditionalFormatting sqref="B170:G175">
    <cfRule type="expression" dxfId="23" priority="1">
      <formula>""</formula>
    </cfRule>
  </conditionalFormatting>
  <dataValidations count="4">
    <dataValidation type="list" allowBlank="1" showInputMessage="1" showErrorMessage="1" sqref="D8:D187" xr:uid="{303ACB5C-485C-4FB4-BDC0-E5C4D4549C44}">
      <formula1>"一,二,三"</formula1>
    </dataValidation>
    <dataValidation type="list" allowBlank="1" showInputMessage="1" showErrorMessage="1" sqref="J8:J187 H8:H187" xr:uid="{65729DE9-9E13-4598-8ACF-FBAF6A3A6586}">
      <formula1>"□,■"</formula1>
    </dataValidation>
    <dataValidation type="list" allowBlank="1" showInputMessage="1" showErrorMessage="1" sqref="E11 E179 E185 E155 E161 E167 E107 E35 E41 E47 E53 E59 E65 E89 E71 E77 E83 E113 E119 E125 E131 E137 E143 E149 E17 E23 E29 E95 E101 E173" xr:uid="{EC9B9DE6-7F0C-44A1-9D31-B38079E8EBB9}">
      <formula1>"智能障礙,學習障礙,情緒行為障礙,自閉症,視覺障礙,聽覺障礙,語言障礙,多重障礙,肢體障礙,腦性麻痺,身體病弱,其他障礙"</formula1>
    </dataValidation>
    <dataValidation type="list" allowBlank="1" showInputMessage="1" showErrorMessage="1" sqref="E8 E176 E182 E152 E158 E164 E104 E32 E38 E44 E50 E56 E62 E86 E68 E74 E80 E110 E116 E122 E128 E134 E140 E146 E14 E20 E26 E92 E98 E170" xr:uid="{5BAAFD38-B760-4E38-9E22-EDE6A9F42BE4}">
      <formula1>"新鑑定,重新鑑定,更改障礙類別,跨教育階段鑑定"</formula1>
    </dataValidation>
  </dataValidations>
  <printOptions horizontalCentered="1"/>
  <pageMargins left="0.23622047244094491" right="0.23622047244094491" top="0.39370078740157483" bottom="0.59055118110236227" header="0.31496062992125984" footer="0.31496062992125984"/>
  <pageSetup paperSize="9" fitToWidth="0" fitToHeight="0" orientation="portrait" horizontalDpi="1200" verticalDpi="1200" r:id="rId1"/>
  <rowBreaks count="2" manualBreakCount="2">
    <brk id="67" max="12" man="1"/>
    <brk id="133"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F259A-C4DF-499E-9CD8-731C0C60EC7A}">
  <sheetPr>
    <tabColor theme="7" tint="0.59999389629810485"/>
  </sheetPr>
  <dimension ref="A1:AM195"/>
  <sheetViews>
    <sheetView showGridLines="0" zoomScaleNormal="100" zoomScaleSheetLayoutView="115" workbookViewId="0">
      <selection activeCell="B8" sqref="B8:C13"/>
    </sheetView>
  </sheetViews>
  <sheetFormatPr defaultColWidth="8.77734375" defaultRowHeight="17"/>
  <cols>
    <col min="1" max="1" width="4.77734375" style="80" customWidth="1"/>
    <col min="2" max="2" width="6.5546875" style="80" customWidth="1"/>
    <col min="3" max="3" width="6.44140625" style="80" customWidth="1"/>
    <col min="4" max="4" width="5.5546875" style="80" customWidth="1"/>
    <col min="5" max="5" width="4.33203125" style="80" customWidth="1"/>
    <col min="6" max="6" width="10.77734375" style="80" customWidth="1"/>
    <col min="7" max="7" width="5.88671875" style="80" customWidth="1"/>
    <col min="8" max="8" width="2.109375" style="80" customWidth="1"/>
    <col min="9" max="9" width="18.109375" style="80" customWidth="1"/>
    <col min="10" max="10" width="2.109375" style="80" customWidth="1"/>
    <col min="11" max="11" width="13" style="80" customWidth="1"/>
    <col min="12" max="12" width="6.21875" style="81" customWidth="1"/>
    <col min="13" max="13" width="3.21875" style="80" customWidth="1"/>
    <col min="14" max="14" width="9.109375" style="80" customWidth="1"/>
    <col min="15" max="15" width="2.5546875" style="102" customWidth="1"/>
    <col min="16" max="16" width="3.44140625" style="102" customWidth="1"/>
    <col min="17" max="17" width="15.44140625" style="102" customWidth="1"/>
    <col min="18" max="18" width="15.33203125" style="102" customWidth="1"/>
    <col min="19" max="19" width="7.5546875" style="102" customWidth="1"/>
    <col min="20" max="20" width="9.109375" style="103" customWidth="1"/>
    <col min="21" max="21" width="9.109375" style="102" customWidth="1"/>
    <col min="22" max="22" width="9.109375" style="104" customWidth="1"/>
    <col min="23" max="23" width="8.77734375" style="104"/>
    <col min="24" max="24" width="8.77734375" style="105"/>
    <col min="25" max="26" width="7.33203125" style="104" customWidth="1"/>
    <col min="27" max="27" width="8.88671875" style="104" customWidth="1"/>
    <col min="28" max="29" width="7.44140625" style="104" customWidth="1"/>
    <col min="30" max="30" width="6.109375" style="104" customWidth="1"/>
    <col min="31" max="31" width="10.33203125" style="104" customWidth="1"/>
    <col min="32" max="32" width="5.88671875" style="104" customWidth="1"/>
    <col min="33" max="35" width="7.5546875" style="104" customWidth="1"/>
    <col min="36" max="36" width="7.21875" style="104" customWidth="1"/>
    <col min="37" max="37" width="7.21875" style="102" customWidth="1"/>
    <col min="38" max="38" width="3.77734375" style="81" hidden="1" customWidth="1"/>
    <col min="39" max="39" width="8.44140625" style="82" hidden="1" customWidth="1"/>
    <col min="40" max="16384" width="8.77734375" style="80"/>
  </cols>
  <sheetData>
    <row r="1" spans="1:39" ht="19.7">
      <c r="A1" s="241" t="s">
        <v>115</v>
      </c>
      <c r="B1" s="241"/>
      <c r="C1" s="241"/>
      <c r="D1" s="241"/>
      <c r="E1" s="241"/>
      <c r="F1" s="241"/>
      <c r="G1" s="241"/>
      <c r="H1" s="241"/>
      <c r="I1" s="241"/>
      <c r="J1" s="241"/>
      <c r="K1" s="241"/>
      <c r="L1" s="241"/>
      <c r="M1" s="241"/>
    </row>
    <row r="2" spans="1:39" ht="22.45" customHeight="1">
      <c r="A2" s="241" t="s">
        <v>116</v>
      </c>
      <c r="B2" s="241"/>
      <c r="C2" s="241"/>
      <c r="D2" s="241"/>
      <c r="E2" s="241"/>
      <c r="F2" s="241"/>
      <c r="G2" s="241"/>
      <c r="H2" s="241"/>
      <c r="I2" s="241"/>
      <c r="J2" s="241"/>
      <c r="K2" s="241"/>
      <c r="L2" s="241"/>
      <c r="M2" s="241"/>
    </row>
    <row r="3" spans="1:39" ht="21.1" customHeight="1">
      <c r="A3" s="163"/>
      <c r="B3" s="198"/>
      <c r="C3" s="163" t="s">
        <v>64</v>
      </c>
      <c r="D3" s="193" t="s">
        <v>65</v>
      </c>
      <c r="E3" s="198"/>
      <c r="F3" s="165" t="s">
        <v>66</v>
      </c>
      <c r="G3" s="163"/>
      <c r="H3" s="242" t="s">
        <v>138</v>
      </c>
      <c r="I3" s="242"/>
      <c r="J3" s="243"/>
      <c r="K3" s="243"/>
      <c r="L3" s="243"/>
      <c r="U3" s="154"/>
    </row>
    <row r="4" spans="1:39" ht="21.1" customHeight="1">
      <c r="A4" s="244" t="s">
        <v>68</v>
      </c>
      <c r="B4" s="244"/>
      <c r="C4" s="243"/>
      <c r="D4" s="243"/>
      <c r="E4" s="243"/>
      <c r="F4" s="243"/>
      <c r="G4" s="163"/>
      <c r="H4" s="242" t="s">
        <v>67</v>
      </c>
      <c r="I4" s="242"/>
      <c r="J4" s="243"/>
      <c r="K4" s="243"/>
      <c r="L4" s="243"/>
    </row>
    <row r="5" spans="1:39" ht="5.8" customHeight="1">
      <c r="A5" s="228"/>
      <c r="B5" s="228"/>
      <c r="C5" s="228"/>
      <c r="D5" s="228"/>
      <c r="E5" s="228"/>
      <c r="F5" s="228"/>
      <c r="G5" s="228"/>
      <c r="H5" s="228"/>
      <c r="I5" s="228"/>
      <c r="J5" s="228"/>
      <c r="K5" s="228"/>
      <c r="L5" s="229"/>
    </row>
    <row r="6" spans="1:39" ht="17.7" customHeight="1" thickBot="1">
      <c r="A6" s="230" t="s">
        <v>42</v>
      </c>
      <c r="B6" s="232" t="s">
        <v>43</v>
      </c>
      <c r="C6" s="233"/>
      <c r="D6" s="230" t="s">
        <v>44</v>
      </c>
      <c r="E6" s="236" t="s">
        <v>45</v>
      </c>
      <c r="F6" s="237"/>
      <c r="G6" s="230" t="s">
        <v>46</v>
      </c>
      <c r="H6" s="232" t="s">
        <v>47</v>
      </c>
      <c r="I6" s="238"/>
      <c r="J6" s="238"/>
      <c r="K6" s="233"/>
      <c r="L6" s="240" t="s">
        <v>48</v>
      </c>
      <c r="M6" s="240"/>
      <c r="P6" s="155"/>
      <c r="Q6" s="155"/>
      <c r="R6" s="155"/>
      <c r="S6" s="155"/>
      <c r="T6" s="156"/>
      <c r="U6" s="155"/>
      <c r="V6" s="157" t="str">
        <f ca="1">IF(SUM(S12:S13)&lt;&gt;COUNTIFS(H:H,"■",I:I,$Q$12),"人數有誤","")</f>
        <v/>
      </c>
      <c r="X6" s="249" t="s">
        <v>76</v>
      </c>
      <c r="Y6" s="251" t="s">
        <v>4</v>
      </c>
      <c r="Z6" s="251" t="s">
        <v>5</v>
      </c>
      <c r="AA6" s="251" t="s">
        <v>56</v>
      </c>
      <c r="AB6" s="251" t="s">
        <v>8</v>
      </c>
      <c r="AC6" s="249" t="s">
        <v>41</v>
      </c>
      <c r="AD6" s="251" t="s">
        <v>9</v>
      </c>
      <c r="AE6" s="251" t="s">
        <v>57</v>
      </c>
      <c r="AF6" s="251" t="s">
        <v>11</v>
      </c>
      <c r="AG6" s="251" t="s">
        <v>12</v>
      </c>
      <c r="AH6" s="251" t="s">
        <v>13</v>
      </c>
      <c r="AI6" s="245" t="s">
        <v>146</v>
      </c>
      <c r="AJ6" s="245" t="s">
        <v>63</v>
      </c>
      <c r="AM6" s="166" t="str">
        <f>"共 "&amp;COUNTIFS(H:H,"■",I:I,$Q$12)&amp;" 人"</f>
        <v>共 0 人</v>
      </c>
    </row>
    <row r="7" spans="1:39" ht="17.7" customHeight="1">
      <c r="A7" s="231"/>
      <c r="B7" s="234"/>
      <c r="C7" s="235"/>
      <c r="D7" s="231"/>
      <c r="E7" s="236" t="s">
        <v>49</v>
      </c>
      <c r="F7" s="237"/>
      <c r="G7" s="231"/>
      <c r="H7" s="234"/>
      <c r="I7" s="239"/>
      <c r="J7" s="239"/>
      <c r="K7" s="235"/>
      <c r="L7" s="240"/>
      <c r="M7" s="240"/>
      <c r="P7" s="247" t="s">
        <v>155</v>
      </c>
      <c r="Q7" s="248"/>
      <c r="R7" s="248"/>
      <c r="S7" s="195" t="s">
        <v>18</v>
      </c>
      <c r="T7" s="196" t="s">
        <v>1</v>
      </c>
      <c r="U7" s="197" t="s">
        <v>19</v>
      </c>
      <c r="X7" s="250"/>
      <c r="Y7" s="252"/>
      <c r="Z7" s="252"/>
      <c r="AA7" s="252"/>
      <c r="AB7" s="252"/>
      <c r="AC7" s="250"/>
      <c r="AD7" s="252"/>
      <c r="AE7" s="252"/>
      <c r="AF7" s="252"/>
      <c r="AG7" s="252"/>
      <c r="AH7" s="252"/>
      <c r="AI7" s="246"/>
      <c r="AJ7" s="246"/>
      <c r="AL7" s="83" t="s">
        <v>74</v>
      </c>
      <c r="AM7" s="84" t="s">
        <v>75</v>
      </c>
    </row>
    <row r="8" spans="1:39" ht="11.25" customHeight="1">
      <c r="A8" s="207">
        <v>1</v>
      </c>
      <c r="B8" s="210"/>
      <c r="C8" s="211"/>
      <c r="D8" s="207"/>
      <c r="E8" s="216"/>
      <c r="F8" s="217"/>
      <c r="G8" s="207"/>
      <c r="H8" s="44" t="s">
        <v>71</v>
      </c>
      <c r="I8" s="167" t="s">
        <v>4</v>
      </c>
      <c r="J8" s="44" t="s">
        <v>71</v>
      </c>
      <c r="K8" s="168" t="s">
        <v>5</v>
      </c>
      <c r="L8" s="222"/>
      <c r="M8" s="223"/>
      <c r="P8" s="255" t="s">
        <v>3</v>
      </c>
      <c r="Q8" s="258" t="s">
        <v>4</v>
      </c>
      <c r="R8" s="259"/>
      <c r="S8" s="88" t="str">
        <f>IF(COUNTIFS(H:H,"■",I:I,Q8)=0,"",COUNTIFS(H:H,"■",I:I,Q8))</f>
        <v/>
      </c>
      <c r="T8" s="68" t="str">
        <f>IF(S8="","",S8*評估費用試算工具!I4)</f>
        <v/>
      </c>
      <c r="U8" s="271" t="str">
        <f ca="1">IF(SUM(T8:T19)=0,"",SUM(T8:T19))</f>
        <v/>
      </c>
      <c r="W8" s="10">
        <v>1</v>
      </c>
      <c r="X8" s="89" t="str">
        <f t="shared" ref="X8:X37" ca="1" si="0">IF(OFFSET($B$8,($W8-1)*6,0)="","",OFFSET($B$8,($W8-1)*6,0))</f>
        <v/>
      </c>
      <c r="Y8" s="14" t="str">
        <f t="shared" ref="Y8:Y37" ca="1" si="1">IF(OFFSET($H$8,($W8-1)*6,0)="■","■","")</f>
        <v/>
      </c>
      <c r="Z8" s="14" t="str">
        <f t="shared" ref="Z8:Z37" ca="1" si="2">IF(OFFSET($J$8,($W8-1)*6,0)="■","■","")</f>
        <v/>
      </c>
      <c r="AA8" s="14" t="str">
        <f t="shared" ref="AA8:AA37" ca="1" si="3">IF(OFFSET($H$9,($W8-1)*6,0)="■","■","")</f>
        <v/>
      </c>
      <c r="AB8" s="14" t="str">
        <f t="shared" ref="AB8:AB37" ca="1" si="4">IF(OFFSET($J$9,($W8-1)*6,0)="■","■","")</f>
        <v/>
      </c>
      <c r="AC8" s="14" t="str">
        <f t="shared" ref="AC8:AC37" ca="1" si="5">IF(OFFSET($H$10,($W8-1)*6,0)="■","■","")</f>
        <v/>
      </c>
      <c r="AD8" s="14" t="str">
        <f t="shared" ref="AD8:AD37" ca="1" si="6">IF(OFFSET($J$10,($W8-1)*6,0)="■","■","")</f>
        <v/>
      </c>
      <c r="AE8" s="14" t="str">
        <f t="shared" ref="AE8:AE37" ca="1" si="7">IF(OFFSET($H$11,($W8-1)*6,0)="■","■","")</f>
        <v/>
      </c>
      <c r="AF8" s="14" t="str">
        <f t="shared" ref="AF8:AF37" ca="1" si="8">IF(OFFSET($J$11,($W8-1)*6,0)="■","■","")</f>
        <v/>
      </c>
      <c r="AG8" s="14" t="str">
        <f t="shared" ref="AG8:AG37" ca="1" si="9">IF(OFFSET($H$12,($W8-1)*6,0)="■","■","")</f>
        <v/>
      </c>
      <c r="AH8" s="14" t="str">
        <f t="shared" ref="AH8:AH37" ca="1" si="10">IF(OFFSET($J$12,($W8-1)*6,0)="■","■","")</f>
        <v/>
      </c>
      <c r="AI8" s="14" t="str">
        <f t="shared" ref="AI8:AI37" ca="1" si="11">IF(OFFSET($H$13,($W8-1)*6,0)="■","■","")</f>
        <v/>
      </c>
      <c r="AJ8" s="14" t="str">
        <f t="shared" ref="AJ8:AJ37" ca="1" si="12">IF(OFFSET($J$13,($W8-1)*6,0)="■","■","")</f>
        <v/>
      </c>
      <c r="AL8" s="169">
        <v>1</v>
      </c>
      <c r="AM8" s="84" t="str">
        <f ca="1">IF((INDIRECT("H"&amp;ROW($H$10)+(6*(AL8-1)))="■")*(INDIRECT("E"&amp;ROW($E$8)+(6*(AL8-1)))=""),"未填",IF((INDIRECT("H"&amp;ROW($H$10)+(6*(AL8-1)))="■")*(INDIRECT("E"&amp;ROW($E$8)+(6*(AL8-1)))=$R$12),"跨",IF((INDIRECT("H"&amp;ROW($H$10)+(6*(AL8-1)))="■")*(INDIRECT("E"&amp;ROW($E$8)+(6*(AL8-1)))&lt;&gt;$R$12),"非跨","")))</f>
        <v/>
      </c>
    </row>
    <row r="9" spans="1:39" ht="11.25" customHeight="1">
      <c r="A9" s="208"/>
      <c r="B9" s="212"/>
      <c r="C9" s="213"/>
      <c r="D9" s="208"/>
      <c r="E9" s="218"/>
      <c r="F9" s="219"/>
      <c r="G9" s="208"/>
      <c r="H9" s="46" t="s">
        <v>71</v>
      </c>
      <c r="I9" s="85" t="s">
        <v>56</v>
      </c>
      <c r="J9" s="46" t="s">
        <v>71</v>
      </c>
      <c r="K9" s="170" t="s">
        <v>60</v>
      </c>
      <c r="L9" s="224"/>
      <c r="M9" s="225"/>
      <c r="P9" s="256"/>
      <c r="Q9" s="258" t="s">
        <v>5</v>
      </c>
      <c r="R9" s="259"/>
      <c r="S9" s="88" t="str">
        <f>IF(COUNTIFS(J:J,"■",K:K,Q9)=0,"",COUNTIFS(J:J,"■",K:K,Q9))</f>
        <v/>
      </c>
      <c r="T9" s="68" t="str">
        <f>IF(S9="","",S9*評估費用試算工具!I5)</f>
        <v/>
      </c>
      <c r="U9" s="272"/>
      <c r="W9" s="10">
        <v>2</v>
      </c>
      <c r="X9" s="89" t="str">
        <f t="shared" ca="1" si="0"/>
        <v/>
      </c>
      <c r="Y9" s="14" t="str">
        <f t="shared" ca="1" si="1"/>
        <v/>
      </c>
      <c r="Z9" s="14" t="str">
        <f t="shared" ca="1" si="2"/>
        <v/>
      </c>
      <c r="AA9" s="14" t="str">
        <f t="shared" ca="1" si="3"/>
        <v/>
      </c>
      <c r="AB9" s="14" t="str">
        <f t="shared" ca="1" si="4"/>
        <v/>
      </c>
      <c r="AC9" s="14" t="str">
        <f t="shared" ca="1" si="5"/>
        <v/>
      </c>
      <c r="AD9" s="14" t="str">
        <f t="shared" ca="1" si="6"/>
        <v/>
      </c>
      <c r="AE9" s="14" t="str">
        <f t="shared" ca="1" si="7"/>
        <v/>
      </c>
      <c r="AF9" s="14" t="str">
        <f t="shared" ca="1" si="8"/>
        <v/>
      </c>
      <c r="AG9" s="14" t="str">
        <f t="shared" ca="1" si="9"/>
        <v/>
      </c>
      <c r="AH9" s="14" t="str">
        <f t="shared" ca="1" si="10"/>
        <v/>
      </c>
      <c r="AI9" s="14" t="str">
        <f t="shared" ca="1" si="11"/>
        <v/>
      </c>
      <c r="AJ9" s="14" t="str">
        <f t="shared" ca="1" si="12"/>
        <v/>
      </c>
      <c r="AL9" s="171">
        <v>2</v>
      </c>
      <c r="AM9" s="84" t="str">
        <f t="shared" ref="AM9:AM47" ca="1" si="13">IF((INDIRECT("H"&amp;ROW($H$10)+(6*(AL9-1)))="■")*(INDIRECT("E"&amp;ROW($E$8)+(6*(AL9-1)))=""),"未填",IF((INDIRECT("H"&amp;ROW($H$10)+(6*(AL9-1)))="■")*(INDIRECT("E"&amp;ROW($E$8)+(6*(AL9-1)))=$R$12),"跨",IF((INDIRECT("H"&amp;ROW($H$10)+(6*(AL9-1)))="■")*(INDIRECT("E"&amp;ROW($E$8)+(6*(AL9-1)))&lt;&gt;$R$12),"非跨","")))</f>
        <v/>
      </c>
    </row>
    <row r="10" spans="1:39" ht="11.25" customHeight="1">
      <c r="A10" s="208"/>
      <c r="B10" s="212"/>
      <c r="C10" s="213"/>
      <c r="D10" s="208"/>
      <c r="E10" s="220"/>
      <c r="F10" s="221"/>
      <c r="G10" s="208"/>
      <c r="H10" s="46" t="s">
        <v>71</v>
      </c>
      <c r="I10" s="85" t="s">
        <v>41</v>
      </c>
      <c r="J10" s="46" t="s">
        <v>71</v>
      </c>
      <c r="K10" s="170" t="s">
        <v>59</v>
      </c>
      <c r="L10" s="224"/>
      <c r="M10" s="225"/>
      <c r="P10" s="256"/>
      <c r="Q10" s="258" t="s">
        <v>56</v>
      </c>
      <c r="R10" s="259"/>
      <c r="S10" s="88" t="str">
        <f>IF(COUNTIFS(H:H,"■",I:I,Q10)=0,"",COUNTIFS(H:H,"■",I:I,Q10))</f>
        <v/>
      </c>
      <c r="T10" s="68" t="str">
        <f>IF(S10="","",ROUNDUP(S10/20,0)*評估費用試算工具!I6)</f>
        <v/>
      </c>
      <c r="U10" s="272"/>
      <c r="W10" s="10">
        <v>3</v>
      </c>
      <c r="X10" s="89"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171">
        <v>3</v>
      </c>
      <c r="AM10" s="84" t="str">
        <f t="shared" ca="1" si="13"/>
        <v/>
      </c>
    </row>
    <row r="11" spans="1:39" ht="11.25" customHeight="1">
      <c r="A11" s="208"/>
      <c r="B11" s="212"/>
      <c r="C11" s="213"/>
      <c r="D11" s="208"/>
      <c r="E11" s="216"/>
      <c r="F11" s="217"/>
      <c r="G11" s="208"/>
      <c r="H11" s="46" t="s">
        <v>71</v>
      </c>
      <c r="I11" s="85" t="s">
        <v>57</v>
      </c>
      <c r="J11" s="46" t="s">
        <v>71</v>
      </c>
      <c r="K11" s="170" t="s">
        <v>61</v>
      </c>
      <c r="L11" s="224"/>
      <c r="M11" s="225"/>
      <c r="P11" s="256"/>
      <c r="Q11" s="258" t="s">
        <v>8</v>
      </c>
      <c r="R11" s="259"/>
      <c r="S11" s="88" t="str">
        <f>IF(COUNTIFS(J:J,"■",K:K,Q11)=0,"",COUNTIFS(J:J,"■",K:K,Q11))</f>
        <v/>
      </c>
      <c r="T11" s="68" t="str">
        <f>IF(S11="","",ROUNDUP(S11/20,0)*評估費用試算工具!I7)</f>
        <v/>
      </c>
      <c r="U11" s="272"/>
      <c r="W11" s="10">
        <v>4</v>
      </c>
      <c r="X11" s="89"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171">
        <v>4</v>
      </c>
      <c r="AM11" s="84" t="str">
        <f t="shared" ca="1" si="13"/>
        <v/>
      </c>
    </row>
    <row r="12" spans="1:39" ht="11.25" customHeight="1">
      <c r="A12" s="208"/>
      <c r="B12" s="212"/>
      <c r="C12" s="213"/>
      <c r="D12" s="208"/>
      <c r="E12" s="218"/>
      <c r="F12" s="219"/>
      <c r="G12" s="208"/>
      <c r="H12" s="46" t="s">
        <v>71</v>
      </c>
      <c r="I12" s="85" t="s">
        <v>58</v>
      </c>
      <c r="J12" s="46" t="s">
        <v>71</v>
      </c>
      <c r="K12" s="170" t="s">
        <v>62</v>
      </c>
      <c r="L12" s="224"/>
      <c r="M12" s="225"/>
      <c r="P12" s="256"/>
      <c r="Q12" s="260" t="s">
        <v>41</v>
      </c>
      <c r="R12" s="194" t="s">
        <v>6</v>
      </c>
      <c r="S12" s="88" t="str">
        <f ca="1">IF(COUNTIF(AM:AM,"跨")=0,"",COUNTIF(AM:AM,"跨"))</f>
        <v/>
      </c>
      <c r="T12" s="68" t="str">
        <f ca="1">IF(S12="","",ROUNDUP(S12/5,0)*評估費用試算工具!I8)</f>
        <v/>
      </c>
      <c r="U12" s="272"/>
      <c r="W12" s="10">
        <v>5</v>
      </c>
      <c r="X12" s="89"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171">
        <v>5</v>
      </c>
      <c r="AM12" s="84" t="str">
        <f t="shared" ca="1" si="13"/>
        <v/>
      </c>
    </row>
    <row r="13" spans="1:39" ht="10.7" customHeight="1">
      <c r="A13" s="209"/>
      <c r="B13" s="214"/>
      <c r="C13" s="215"/>
      <c r="D13" s="209"/>
      <c r="E13" s="220"/>
      <c r="F13" s="221"/>
      <c r="G13" s="209"/>
      <c r="H13" s="25" t="s">
        <v>71</v>
      </c>
      <c r="I13" s="86" t="s">
        <v>146</v>
      </c>
      <c r="J13" s="25" t="s">
        <v>71</v>
      </c>
      <c r="K13" s="87" t="s">
        <v>63</v>
      </c>
      <c r="L13" s="226"/>
      <c r="M13" s="227"/>
      <c r="P13" s="256"/>
      <c r="Q13" s="261"/>
      <c r="R13" s="194" t="s">
        <v>7</v>
      </c>
      <c r="S13" s="88" t="str">
        <f ca="1">IF(COUNTIF(AM:AM,"非跨")=0,"",COUNTIF(AM:AM,"非跨"))</f>
        <v/>
      </c>
      <c r="T13" s="68" t="str">
        <f ca="1">IF(S13="","",S13*評估費用試算工具!I9)</f>
        <v/>
      </c>
      <c r="U13" s="272"/>
      <c r="W13" s="10">
        <v>6</v>
      </c>
      <c r="X13" s="89"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171">
        <v>6</v>
      </c>
      <c r="AM13" s="84" t="str">
        <f t="shared" ca="1" si="13"/>
        <v/>
      </c>
    </row>
    <row r="14" spans="1:39" ht="11.25" customHeight="1">
      <c r="A14" s="207">
        <v>2</v>
      </c>
      <c r="B14" s="210"/>
      <c r="C14" s="211"/>
      <c r="D14" s="207"/>
      <c r="E14" s="216"/>
      <c r="F14" s="217"/>
      <c r="G14" s="207"/>
      <c r="H14" s="44" t="s">
        <v>71</v>
      </c>
      <c r="I14" s="167" t="s">
        <v>4</v>
      </c>
      <c r="J14" s="44" t="s">
        <v>71</v>
      </c>
      <c r="K14" s="168" t="s">
        <v>5</v>
      </c>
      <c r="L14" s="222"/>
      <c r="M14" s="223"/>
      <c r="P14" s="256"/>
      <c r="Q14" s="258" t="s">
        <v>9</v>
      </c>
      <c r="R14" s="259"/>
      <c r="S14" s="88" t="str">
        <f>IF(COUNTIFS(J:J,"■",K:K,Q14)=0,"",COUNTIFS(J:J,"■",K:K,Q14))</f>
        <v/>
      </c>
      <c r="T14" s="68" t="str">
        <f>IF(S14="","",S14*評估費用試算工具!I10)</f>
        <v/>
      </c>
      <c r="U14" s="272"/>
      <c r="W14" s="10">
        <v>7</v>
      </c>
      <c r="X14" s="89"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171">
        <v>7</v>
      </c>
      <c r="AM14" s="84" t="str">
        <f t="shared" ca="1" si="13"/>
        <v/>
      </c>
    </row>
    <row r="15" spans="1:39" ht="11.25" customHeight="1">
      <c r="A15" s="208"/>
      <c r="B15" s="212"/>
      <c r="C15" s="213"/>
      <c r="D15" s="208"/>
      <c r="E15" s="218"/>
      <c r="F15" s="219"/>
      <c r="G15" s="208"/>
      <c r="H15" s="46" t="s">
        <v>71</v>
      </c>
      <c r="I15" s="85" t="s">
        <v>56</v>
      </c>
      <c r="J15" s="46" t="s">
        <v>71</v>
      </c>
      <c r="K15" s="170" t="s">
        <v>60</v>
      </c>
      <c r="L15" s="224"/>
      <c r="M15" s="225"/>
      <c r="P15" s="256"/>
      <c r="Q15" s="258" t="s">
        <v>10</v>
      </c>
      <c r="R15" s="259"/>
      <c r="S15" s="88" t="str">
        <f>IF(COUNTIFS(H:H,"■",I:I,Q15)=0,"",COUNTIFS(H:H,"■",I:I,Q15))</f>
        <v/>
      </c>
      <c r="T15" s="68" t="str">
        <f>IF(S15="","",S15*評估費用試算工具!I11)</f>
        <v/>
      </c>
      <c r="U15" s="272"/>
      <c r="W15" s="10">
        <v>8</v>
      </c>
      <c r="X15" s="89"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171">
        <v>8</v>
      </c>
      <c r="AM15" s="84" t="str">
        <f t="shared" ca="1" si="13"/>
        <v/>
      </c>
    </row>
    <row r="16" spans="1:39" ht="11.25" customHeight="1">
      <c r="A16" s="208"/>
      <c r="B16" s="212"/>
      <c r="C16" s="213"/>
      <c r="D16" s="208"/>
      <c r="E16" s="220"/>
      <c r="F16" s="221"/>
      <c r="G16" s="208"/>
      <c r="H16" s="46" t="s">
        <v>71</v>
      </c>
      <c r="I16" s="85" t="s">
        <v>41</v>
      </c>
      <c r="J16" s="46" t="s">
        <v>71</v>
      </c>
      <c r="K16" s="170" t="s">
        <v>59</v>
      </c>
      <c r="L16" s="224"/>
      <c r="M16" s="225"/>
      <c r="P16" s="256"/>
      <c r="Q16" s="258" t="s">
        <v>11</v>
      </c>
      <c r="R16" s="259"/>
      <c r="S16" s="88" t="str">
        <f>IF(COUNTIFS(J:J,"■",K:K,Q16)=0,"",COUNTIFS(J:J,"■",K:K,Q16))</f>
        <v/>
      </c>
      <c r="T16" s="68" t="str">
        <f>IF(S16="","",S16*評估費用試算工具!I12)</f>
        <v/>
      </c>
      <c r="U16" s="272"/>
      <c r="W16" s="10">
        <v>9</v>
      </c>
      <c r="X16" s="89"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171">
        <v>9</v>
      </c>
      <c r="AM16" s="84" t="str">
        <f t="shared" ca="1" si="13"/>
        <v/>
      </c>
    </row>
    <row r="17" spans="1:39" ht="11.25" customHeight="1">
      <c r="A17" s="208"/>
      <c r="B17" s="212"/>
      <c r="C17" s="213"/>
      <c r="D17" s="208"/>
      <c r="E17" s="216"/>
      <c r="F17" s="217"/>
      <c r="G17" s="208"/>
      <c r="H17" s="46" t="s">
        <v>71</v>
      </c>
      <c r="I17" s="85" t="s">
        <v>57</v>
      </c>
      <c r="J17" s="46" t="s">
        <v>71</v>
      </c>
      <c r="K17" s="170" t="s">
        <v>61</v>
      </c>
      <c r="L17" s="224"/>
      <c r="M17" s="225"/>
      <c r="P17" s="256"/>
      <c r="Q17" s="258" t="s">
        <v>58</v>
      </c>
      <c r="R17" s="259"/>
      <c r="S17" s="88" t="str">
        <f>IF(COUNTIFS(H:H,"■",I:I,Q17)=0,"",COUNTIFS(H:H,"■",I:I,Q17))</f>
        <v/>
      </c>
      <c r="T17" s="68" t="str">
        <f>IF(S17="","",S17*評估費用試算工具!I13)</f>
        <v/>
      </c>
      <c r="U17" s="272"/>
      <c r="W17" s="10">
        <v>10</v>
      </c>
      <c r="X17" s="89"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171">
        <v>10</v>
      </c>
      <c r="AM17" s="84" t="str">
        <f t="shared" ca="1" si="13"/>
        <v/>
      </c>
    </row>
    <row r="18" spans="1:39" ht="11.25" customHeight="1">
      <c r="A18" s="208"/>
      <c r="B18" s="212"/>
      <c r="C18" s="213"/>
      <c r="D18" s="208"/>
      <c r="E18" s="218"/>
      <c r="F18" s="219"/>
      <c r="G18" s="208"/>
      <c r="H18" s="46" t="s">
        <v>71</v>
      </c>
      <c r="I18" s="85" t="s">
        <v>58</v>
      </c>
      <c r="J18" s="46" t="s">
        <v>71</v>
      </c>
      <c r="K18" s="170" t="s">
        <v>62</v>
      </c>
      <c r="L18" s="224"/>
      <c r="M18" s="225"/>
      <c r="P18" s="256"/>
      <c r="Q18" s="258" t="s">
        <v>13</v>
      </c>
      <c r="R18" s="259"/>
      <c r="S18" s="88" t="str">
        <f>IF(COUNTIFS(J:J,"■",K:K,Q18)=0,"",COUNTIFS(J:J,"■",K:K,Q18))</f>
        <v/>
      </c>
      <c r="T18" s="68" t="str">
        <f>IF(S18="","",S18*評估費用試算工具!I14)</f>
        <v/>
      </c>
      <c r="U18" s="272"/>
      <c r="W18" s="10">
        <v>11</v>
      </c>
      <c r="X18" s="89"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171">
        <v>11</v>
      </c>
      <c r="AM18" s="84" t="str">
        <f t="shared" ca="1" si="13"/>
        <v/>
      </c>
    </row>
    <row r="19" spans="1:39" ht="11.25" customHeight="1">
      <c r="A19" s="209"/>
      <c r="B19" s="214"/>
      <c r="C19" s="215"/>
      <c r="D19" s="209"/>
      <c r="E19" s="220"/>
      <c r="F19" s="221"/>
      <c r="G19" s="209"/>
      <c r="H19" s="25" t="s">
        <v>71</v>
      </c>
      <c r="I19" s="86" t="s">
        <v>146</v>
      </c>
      <c r="J19" s="25" t="s">
        <v>71</v>
      </c>
      <c r="K19" s="87" t="s">
        <v>63</v>
      </c>
      <c r="L19" s="226"/>
      <c r="M19" s="227"/>
      <c r="P19" s="257"/>
      <c r="Q19" s="269" t="s">
        <v>63</v>
      </c>
      <c r="R19" s="270"/>
      <c r="S19" s="88" t="str">
        <f>IF(COUNTIFS(J:J,"■",K:K,Q19)=0,"",COUNTIFS(J:J,"■",K:K,Q19))</f>
        <v/>
      </c>
      <c r="T19" s="68" t="str">
        <f>IF(S19="","",S19*評估費用試算工具!I15)</f>
        <v/>
      </c>
      <c r="U19" s="273"/>
      <c r="W19" s="10">
        <v>12</v>
      </c>
      <c r="X19" s="89"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171">
        <v>12</v>
      </c>
      <c r="AM19" s="84" t="str">
        <f t="shared" ca="1" si="13"/>
        <v/>
      </c>
    </row>
    <row r="20" spans="1:39" ht="11.25" customHeight="1" thickBot="1">
      <c r="A20" s="207">
        <v>3</v>
      </c>
      <c r="B20" s="210"/>
      <c r="C20" s="211"/>
      <c r="D20" s="207"/>
      <c r="E20" s="216"/>
      <c r="F20" s="217"/>
      <c r="G20" s="207"/>
      <c r="H20" s="44" t="s">
        <v>71</v>
      </c>
      <c r="I20" s="167" t="s">
        <v>4</v>
      </c>
      <c r="J20" s="44" t="s">
        <v>71</v>
      </c>
      <c r="K20" s="168" t="s">
        <v>5</v>
      </c>
      <c r="L20" s="222"/>
      <c r="M20" s="223"/>
      <c r="P20" s="253" t="s">
        <v>147</v>
      </c>
      <c r="Q20" s="254"/>
      <c r="R20" s="254"/>
      <c r="S20" s="121" t="str">
        <f>IF(COUNTIFS(H:H,"■",I:I,"鑑定評估報告")=0,"",COUNTIFS(H:H,"■",I:I,"鑑定評估報告"))</f>
        <v/>
      </c>
      <c r="T20" s="262" t="str">
        <f>IF(S20="","",S20*評估費用試算工具!I16)</f>
        <v/>
      </c>
      <c r="U20" s="263"/>
      <c r="W20" s="10">
        <v>13</v>
      </c>
      <c r="X20" s="89"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171">
        <v>13</v>
      </c>
      <c r="AM20" s="84" t="str">
        <f t="shared" ca="1" si="13"/>
        <v/>
      </c>
    </row>
    <row r="21" spans="1:39" ht="11.25" customHeight="1">
      <c r="A21" s="208"/>
      <c r="B21" s="212"/>
      <c r="C21" s="213"/>
      <c r="D21" s="208"/>
      <c r="E21" s="218"/>
      <c r="F21" s="219"/>
      <c r="G21" s="208"/>
      <c r="H21" s="46" t="s">
        <v>71</v>
      </c>
      <c r="I21" s="85" t="s">
        <v>56</v>
      </c>
      <c r="J21" s="46" t="s">
        <v>71</v>
      </c>
      <c r="K21" s="170" t="s">
        <v>60</v>
      </c>
      <c r="L21" s="224"/>
      <c r="M21" s="225"/>
      <c r="P21" s="264" t="s">
        <v>29</v>
      </c>
      <c r="Q21" s="265"/>
      <c r="R21" s="265"/>
      <c r="S21" s="266"/>
      <c r="T21" s="267">
        <f ca="1">SUM(U8,T20)</f>
        <v>0</v>
      </c>
      <c r="U21" s="268"/>
      <c r="W21" s="10">
        <v>14</v>
      </c>
      <c r="X21" s="89"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171">
        <v>14</v>
      </c>
      <c r="AM21" s="84" t="str">
        <f t="shared" ca="1" si="13"/>
        <v/>
      </c>
    </row>
    <row r="22" spans="1:39" ht="11.25" customHeight="1">
      <c r="A22" s="208"/>
      <c r="B22" s="212"/>
      <c r="C22" s="213"/>
      <c r="D22" s="208"/>
      <c r="E22" s="220"/>
      <c r="F22" s="221"/>
      <c r="G22" s="208"/>
      <c r="H22" s="46" t="s">
        <v>71</v>
      </c>
      <c r="I22" s="85" t="s">
        <v>41</v>
      </c>
      <c r="J22" s="46" t="s">
        <v>71</v>
      </c>
      <c r="K22" s="170" t="s">
        <v>59</v>
      </c>
      <c r="L22" s="224"/>
      <c r="M22" s="225"/>
      <c r="P22" s="104"/>
      <c r="Q22" s="104"/>
      <c r="R22" s="104"/>
      <c r="S22" s="104"/>
      <c r="T22" s="158"/>
      <c r="U22" s="104"/>
      <c r="W22" s="10">
        <v>15</v>
      </c>
      <c r="X22" s="89"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171">
        <v>15</v>
      </c>
      <c r="AM22" s="84" t="str">
        <f t="shared" ca="1" si="13"/>
        <v/>
      </c>
    </row>
    <row r="23" spans="1:39" ht="11.25" customHeight="1">
      <c r="A23" s="208"/>
      <c r="B23" s="212"/>
      <c r="C23" s="213"/>
      <c r="D23" s="208"/>
      <c r="E23" s="216"/>
      <c r="F23" s="217"/>
      <c r="G23" s="208"/>
      <c r="H23" s="46" t="s">
        <v>71</v>
      </c>
      <c r="I23" s="85" t="s">
        <v>57</v>
      </c>
      <c r="J23" s="46" t="s">
        <v>71</v>
      </c>
      <c r="K23" s="170" t="s">
        <v>61</v>
      </c>
      <c r="L23" s="224"/>
      <c r="M23" s="225"/>
      <c r="W23" s="10">
        <v>16</v>
      </c>
      <c r="X23" s="89"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171">
        <v>16</v>
      </c>
      <c r="AM23" s="84" t="str">
        <f t="shared" ca="1" si="13"/>
        <v/>
      </c>
    </row>
    <row r="24" spans="1:39" ht="11.25" customHeight="1">
      <c r="A24" s="208"/>
      <c r="B24" s="212"/>
      <c r="C24" s="213"/>
      <c r="D24" s="208"/>
      <c r="E24" s="218"/>
      <c r="F24" s="219"/>
      <c r="G24" s="208"/>
      <c r="H24" s="46" t="s">
        <v>71</v>
      </c>
      <c r="I24" s="85" t="s">
        <v>58</v>
      </c>
      <c r="J24" s="46" t="s">
        <v>71</v>
      </c>
      <c r="K24" s="170" t="s">
        <v>62</v>
      </c>
      <c r="L24" s="224"/>
      <c r="M24" s="225"/>
      <c r="W24" s="10">
        <v>17</v>
      </c>
      <c r="X24" s="89"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171">
        <v>17</v>
      </c>
      <c r="AM24" s="84" t="str">
        <f t="shared" ca="1" si="13"/>
        <v/>
      </c>
    </row>
    <row r="25" spans="1:39" ht="11.25" customHeight="1">
      <c r="A25" s="209"/>
      <c r="B25" s="214"/>
      <c r="C25" s="215"/>
      <c r="D25" s="209"/>
      <c r="E25" s="220"/>
      <c r="F25" s="221"/>
      <c r="G25" s="209"/>
      <c r="H25" s="25" t="s">
        <v>71</v>
      </c>
      <c r="I25" s="86" t="s">
        <v>146</v>
      </c>
      <c r="J25" s="25" t="s">
        <v>71</v>
      </c>
      <c r="K25" s="87" t="s">
        <v>63</v>
      </c>
      <c r="L25" s="226"/>
      <c r="M25" s="227"/>
      <c r="W25" s="10">
        <v>18</v>
      </c>
      <c r="X25" s="89"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171">
        <v>18</v>
      </c>
      <c r="AM25" s="84" t="str">
        <f t="shared" ca="1" si="13"/>
        <v/>
      </c>
    </row>
    <row r="26" spans="1:39" ht="11.25" customHeight="1">
      <c r="A26" s="207">
        <v>4</v>
      </c>
      <c r="B26" s="210"/>
      <c r="C26" s="211"/>
      <c r="D26" s="207"/>
      <c r="E26" s="216"/>
      <c r="F26" s="217"/>
      <c r="G26" s="207"/>
      <c r="H26" s="44" t="s">
        <v>71</v>
      </c>
      <c r="I26" s="167" t="s">
        <v>4</v>
      </c>
      <c r="J26" s="44" t="s">
        <v>71</v>
      </c>
      <c r="K26" s="168" t="s">
        <v>5</v>
      </c>
      <c r="L26" s="222"/>
      <c r="M26" s="223"/>
      <c r="W26" s="10">
        <v>19</v>
      </c>
      <c r="X26" s="89"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171">
        <v>19</v>
      </c>
      <c r="AM26" s="84" t="str">
        <f t="shared" ca="1" si="13"/>
        <v/>
      </c>
    </row>
    <row r="27" spans="1:39" ht="11.25" customHeight="1">
      <c r="A27" s="208"/>
      <c r="B27" s="212"/>
      <c r="C27" s="213"/>
      <c r="D27" s="208"/>
      <c r="E27" s="218"/>
      <c r="F27" s="219"/>
      <c r="G27" s="208"/>
      <c r="H27" s="46" t="s">
        <v>71</v>
      </c>
      <c r="I27" s="85" t="s">
        <v>56</v>
      </c>
      <c r="J27" s="46" t="s">
        <v>71</v>
      </c>
      <c r="K27" s="170" t="s">
        <v>60</v>
      </c>
      <c r="L27" s="224"/>
      <c r="M27" s="225"/>
      <c r="W27" s="10">
        <v>20</v>
      </c>
      <c r="X27" s="89"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171">
        <v>20</v>
      </c>
      <c r="AM27" s="84" t="str">
        <f t="shared" ca="1" si="13"/>
        <v/>
      </c>
    </row>
    <row r="28" spans="1:39" ht="11.25" customHeight="1">
      <c r="A28" s="208"/>
      <c r="B28" s="212"/>
      <c r="C28" s="213"/>
      <c r="D28" s="208"/>
      <c r="E28" s="220"/>
      <c r="F28" s="221"/>
      <c r="G28" s="208"/>
      <c r="H28" s="46" t="s">
        <v>71</v>
      </c>
      <c r="I28" s="85" t="s">
        <v>41</v>
      </c>
      <c r="J28" s="46" t="s">
        <v>71</v>
      </c>
      <c r="K28" s="170" t="s">
        <v>59</v>
      </c>
      <c r="L28" s="224"/>
      <c r="M28" s="225"/>
      <c r="W28" s="10">
        <v>21</v>
      </c>
      <c r="X28" s="89"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171">
        <v>21</v>
      </c>
      <c r="AM28" s="84" t="str">
        <f t="shared" ca="1" si="13"/>
        <v/>
      </c>
    </row>
    <row r="29" spans="1:39" ht="11.25" customHeight="1">
      <c r="A29" s="208"/>
      <c r="B29" s="212"/>
      <c r="C29" s="213"/>
      <c r="D29" s="208"/>
      <c r="E29" s="216"/>
      <c r="F29" s="217"/>
      <c r="G29" s="208"/>
      <c r="H29" s="46" t="s">
        <v>71</v>
      </c>
      <c r="I29" s="85" t="s">
        <v>57</v>
      </c>
      <c r="J29" s="46" t="s">
        <v>71</v>
      </c>
      <c r="K29" s="170" t="s">
        <v>61</v>
      </c>
      <c r="L29" s="224"/>
      <c r="M29" s="225"/>
      <c r="W29" s="10">
        <v>22</v>
      </c>
      <c r="X29" s="89"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171">
        <v>22</v>
      </c>
      <c r="AM29" s="84" t="str">
        <f t="shared" ca="1" si="13"/>
        <v/>
      </c>
    </row>
    <row r="30" spans="1:39" ht="11.25" customHeight="1">
      <c r="A30" s="208"/>
      <c r="B30" s="212"/>
      <c r="C30" s="213"/>
      <c r="D30" s="208"/>
      <c r="E30" s="218"/>
      <c r="F30" s="219"/>
      <c r="G30" s="208"/>
      <c r="H30" s="46" t="s">
        <v>71</v>
      </c>
      <c r="I30" s="85" t="s">
        <v>58</v>
      </c>
      <c r="J30" s="46" t="s">
        <v>71</v>
      </c>
      <c r="K30" s="170" t="s">
        <v>62</v>
      </c>
      <c r="L30" s="224"/>
      <c r="M30" s="225"/>
      <c r="W30" s="10">
        <v>23</v>
      </c>
      <c r="X30" s="89"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171">
        <v>23</v>
      </c>
      <c r="AM30" s="84" t="str">
        <f t="shared" ca="1" si="13"/>
        <v/>
      </c>
    </row>
    <row r="31" spans="1:39" ht="11.25" customHeight="1">
      <c r="A31" s="209"/>
      <c r="B31" s="214"/>
      <c r="C31" s="215"/>
      <c r="D31" s="209"/>
      <c r="E31" s="220"/>
      <c r="F31" s="221"/>
      <c r="G31" s="209"/>
      <c r="H31" s="25" t="s">
        <v>71</v>
      </c>
      <c r="I31" s="86" t="s">
        <v>146</v>
      </c>
      <c r="J31" s="25" t="s">
        <v>71</v>
      </c>
      <c r="K31" s="87" t="s">
        <v>63</v>
      </c>
      <c r="L31" s="226"/>
      <c r="M31" s="227"/>
      <c r="W31" s="10">
        <v>24</v>
      </c>
      <c r="X31" s="89"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171">
        <v>24</v>
      </c>
      <c r="AM31" s="84" t="str">
        <f t="shared" ca="1" si="13"/>
        <v/>
      </c>
    </row>
    <row r="32" spans="1:39" ht="11.25" customHeight="1">
      <c r="A32" s="207">
        <v>5</v>
      </c>
      <c r="B32" s="210"/>
      <c r="C32" s="211"/>
      <c r="D32" s="207"/>
      <c r="E32" s="216"/>
      <c r="F32" s="217"/>
      <c r="G32" s="207"/>
      <c r="H32" s="44" t="s">
        <v>71</v>
      </c>
      <c r="I32" s="167" t="s">
        <v>4</v>
      </c>
      <c r="J32" s="44" t="s">
        <v>71</v>
      </c>
      <c r="K32" s="168" t="s">
        <v>5</v>
      </c>
      <c r="L32" s="222"/>
      <c r="M32" s="223"/>
      <c r="W32" s="10">
        <v>25</v>
      </c>
      <c r="X32" s="89"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171">
        <v>25</v>
      </c>
      <c r="AM32" s="84" t="str">
        <f t="shared" ca="1" si="13"/>
        <v/>
      </c>
    </row>
    <row r="33" spans="1:39" ht="11.25" customHeight="1">
      <c r="A33" s="208"/>
      <c r="B33" s="212"/>
      <c r="C33" s="213"/>
      <c r="D33" s="208"/>
      <c r="E33" s="218"/>
      <c r="F33" s="219"/>
      <c r="G33" s="208"/>
      <c r="H33" s="46" t="s">
        <v>71</v>
      </c>
      <c r="I33" s="85" t="s">
        <v>56</v>
      </c>
      <c r="J33" s="46" t="s">
        <v>71</v>
      </c>
      <c r="K33" s="170" t="s">
        <v>60</v>
      </c>
      <c r="L33" s="224"/>
      <c r="M33" s="225"/>
      <c r="W33" s="10">
        <v>26</v>
      </c>
      <c r="X33" s="89"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171">
        <v>26</v>
      </c>
      <c r="AM33" s="84" t="str">
        <f t="shared" ca="1" si="13"/>
        <v/>
      </c>
    </row>
    <row r="34" spans="1:39" ht="11.25" customHeight="1">
      <c r="A34" s="208"/>
      <c r="B34" s="212"/>
      <c r="C34" s="213"/>
      <c r="D34" s="208"/>
      <c r="E34" s="220"/>
      <c r="F34" s="221"/>
      <c r="G34" s="208"/>
      <c r="H34" s="46" t="s">
        <v>71</v>
      </c>
      <c r="I34" s="85" t="s">
        <v>41</v>
      </c>
      <c r="J34" s="46" t="s">
        <v>71</v>
      </c>
      <c r="K34" s="170" t="s">
        <v>59</v>
      </c>
      <c r="L34" s="224"/>
      <c r="M34" s="225"/>
      <c r="W34" s="10">
        <v>27</v>
      </c>
      <c r="X34" s="89"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171">
        <v>27</v>
      </c>
      <c r="AM34" s="84" t="str">
        <f t="shared" ca="1" si="13"/>
        <v/>
      </c>
    </row>
    <row r="35" spans="1:39" ht="11.25" customHeight="1">
      <c r="A35" s="208"/>
      <c r="B35" s="212"/>
      <c r="C35" s="213"/>
      <c r="D35" s="208"/>
      <c r="E35" s="216"/>
      <c r="F35" s="217"/>
      <c r="G35" s="208"/>
      <c r="H35" s="46" t="s">
        <v>71</v>
      </c>
      <c r="I35" s="85" t="s">
        <v>57</v>
      </c>
      <c r="J35" s="46" t="s">
        <v>71</v>
      </c>
      <c r="K35" s="170" t="s">
        <v>61</v>
      </c>
      <c r="L35" s="224"/>
      <c r="M35" s="225"/>
      <c r="W35" s="10">
        <v>28</v>
      </c>
      <c r="X35" s="89"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171">
        <v>28</v>
      </c>
      <c r="AM35" s="84" t="str">
        <f t="shared" ca="1" si="13"/>
        <v/>
      </c>
    </row>
    <row r="36" spans="1:39" ht="11.25" customHeight="1">
      <c r="A36" s="208"/>
      <c r="B36" s="212"/>
      <c r="C36" s="213"/>
      <c r="D36" s="208"/>
      <c r="E36" s="218"/>
      <c r="F36" s="219"/>
      <c r="G36" s="208"/>
      <c r="H36" s="46" t="s">
        <v>71</v>
      </c>
      <c r="I36" s="85" t="s">
        <v>58</v>
      </c>
      <c r="J36" s="46" t="s">
        <v>71</v>
      </c>
      <c r="K36" s="170" t="s">
        <v>62</v>
      </c>
      <c r="L36" s="224"/>
      <c r="M36" s="225"/>
      <c r="W36" s="10">
        <v>29</v>
      </c>
      <c r="X36" s="89"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171">
        <v>29</v>
      </c>
      <c r="AM36" s="84" t="str">
        <f t="shared" ca="1" si="13"/>
        <v/>
      </c>
    </row>
    <row r="37" spans="1:39" ht="11.25" customHeight="1">
      <c r="A37" s="209"/>
      <c r="B37" s="214"/>
      <c r="C37" s="215"/>
      <c r="D37" s="209"/>
      <c r="E37" s="220"/>
      <c r="F37" s="221"/>
      <c r="G37" s="209"/>
      <c r="H37" s="25" t="s">
        <v>71</v>
      </c>
      <c r="I37" s="86" t="s">
        <v>146</v>
      </c>
      <c r="J37" s="25" t="s">
        <v>71</v>
      </c>
      <c r="K37" s="87" t="s">
        <v>63</v>
      </c>
      <c r="L37" s="226"/>
      <c r="M37" s="227"/>
      <c r="W37" s="10">
        <v>30</v>
      </c>
      <c r="X37" s="89"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83">
        <v>30</v>
      </c>
      <c r="AM37" s="84" t="str">
        <f t="shared" ca="1" si="13"/>
        <v/>
      </c>
    </row>
    <row r="38" spans="1:39" ht="11.25" customHeight="1">
      <c r="A38" s="207">
        <v>6</v>
      </c>
      <c r="B38" s="210"/>
      <c r="C38" s="211"/>
      <c r="D38" s="207"/>
      <c r="E38" s="216"/>
      <c r="F38" s="217"/>
      <c r="G38" s="207"/>
      <c r="H38" s="44" t="s">
        <v>71</v>
      </c>
      <c r="I38" s="167" t="s">
        <v>4</v>
      </c>
      <c r="J38" s="44" t="s">
        <v>71</v>
      </c>
      <c r="K38" s="168" t="s">
        <v>5</v>
      </c>
      <c r="L38" s="222"/>
      <c r="M38" s="223"/>
      <c r="AL38" s="83">
        <v>31</v>
      </c>
      <c r="AM38" s="84" t="str">
        <f t="shared" ca="1" si="13"/>
        <v/>
      </c>
    </row>
    <row r="39" spans="1:39" ht="11.25" customHeight="1">
      <c r="A39" s="208"/>
      <c r="B39" s="212"/>
      <c r="C39" s="213"/>
      <c r="D39" s="208"/>
      <c r="E39" s="218"/>
      <c r="F39" s="219"/>
      <c r="G39" s="208"/>
      <c r="H39" s="46" t="s">
        <v>71</v>
      </c>
      <c r="I39" s="85" t="s">
        <v>56</v>
      </c>
      <c r="J39" s="46" t="s">
        <v>71</v>
      </c>
      <c r="K39" s="170" t="s">
        <v>60</v>
      </c>
      <c r="L39" s="224"/>
      <c r="M39" s="225"/>
      <c r="AL39" s="83">
        <v>32</v>
      </c>
      <c r="AM39" s="84" t="str">
        <f t="shared" ca="1" si="13"/>
        <v/>
      </c>
    </row>
    <row r="40" spans="1:39" ht="11.25" customHeight="1">
      <c r="A40" s="208"/>
      <c r="B40" s="212"/>
      <c r="C40" s="213"/>
      <c r="D40" s="208"/>
      <c r="E40" s="220"/>
      <c r="F40" s="221"/>
      <c r="G40" s="208"/>
      <c r="H40" s="46" t="s">
        <v>71</v>
      </c>
      <c r="I40" s="85" t="s">
        <v>41</v>
      </c>
      <c r="J40" s="46" t="s">
        <v>71</v>
      </c>
      <c r="K40" s="170" t="s">
        <v>59</v>
      </c>
      <c r="L40" s="224"/>
      <c r="M40" s="225"/>
      <c r="AL40" s="83">
        <v>33</v>
      </c>
      <c r="AM40" s="84" t="str">
        <f t="shared" ca="1" si="13"/>
        <v/>
      </c>
    </row>
    <row r="41" spans="1:39" ht="11.25" customHeight="1">
      <c r="A41" s="208"/>
      <c r="B41" s="212"/>
      <c r="C41" s="213"/>
      <c r="D41" s="208"/>
      <c r="E41" s="216"/>
      <c r="F41" s="217"/>
      <c r="G41" s="208"/>
      <c r="H41" s="46" t="s">
        <v>71</v>
      </c>
      <c r="I41" s="85" t="s">
        <v>57</v>
      </c>
      <c r="J41" s="46" t="s">
        <v>71</v>
      </c>
      <c r="K41" s="170" t="s">
        <v>61</v>
      </c>
      <c r="L41" s="224"/>
      <c r="M41" s="225"/>
      <c r="AL41" s="83">
        <v>34</v>
      </c>
      <c r="AM41" s="84" t="str">
        <f t="shared" ca="1" si="13"/>
        <v/>
      </c>
    </row>
    <row r="42" spans="1:39" ht="11.25" customHeight="1">
      <c r="A42" s="208"/>
      <c r="B42" s="212"/>
      <c r="C42" s="213"/>
      <c r="D42" s="208"/>
      <c r="E42" s="218"/>
      <c r="F42" s="219"/>
      <c r="G42" s="208"/>
      <c r="H42" s="46" t="s">
        <v>71</v>
      </c>
      <c r="I42" s="85" t="s">
        <v>58</v>
      </c>
      <c r="J42" s="46" t="s">
        <v>71</v>
      </c>
      <c r="K42" s="170" t="s">
        <v>62</v>
      </c>
      <c r="L42" s="224"/>
      <c r="M42" s="225"/>
      <c r="AL42" s="83">
        <v>35</v>
      </c>
      <c r="AM42" s="84" t="str">
        <f t="shared" ca="1" si="13"/>
        <v/>
      </c>
    </row>
    <row r="43" spans="1:39" ht="11.25" customHeight="1">
      <c r="A43" s="209"/>
      <c r="B43" s="214"/>
      <c r="C43" s="215"/>
      <c r="D43" s="209"/>
      <c r="E43" s="220"/>
      <c r="F43" s="221"/>
      <c r="G43" s="209"/>
      <c r="H43" s="25" t="s">
        <v>71</v>
      </c>
      <c r="I43" s="86" t="s">
        <v>146</v>
      </c>
      <c r="J43" s="25" t="s">
        <v>71</v>
      </c>
      <c r="K43" s="87" t="s">
        <v>63</v>
      </c>
      <c r="L43" s="226"/>
      <c r="M43" s="227"/>
      <c r="AL43" s="83">
        <v>36</v>
      </c>
      <c r="AM43" s="84" t="str">
        <f t="shared" ca="1" si="13"/>
        <v/>
      </c>
    </row>
    <row r="44" spans="1:39" ht="11.25" customHeight="1">
      <c r="A44" s="207">
        <v>7</v>
      </c>
      <c r="B44" s="210"/>
      <c r="C44" s="211"/>
      <c r="D44" s="207"/>
      <c r="E44" s="216"/>
      <c r="F44" s="217"/>
      <c r="G44" s="207"/>
      <c r="H44" s="44" t="s">
        <v>71</v>
      </c>
      <c r="I44" s="167" t="s">
        <v>4</v>
      </c>
      <c r="J44" s="44" t="s">
        <v>71</v>
      </c>
      <c r="K44" s="168" t="s">
        <v>5</v>
      </c>
      <c r="L44" s="222"/>
      <c r="M44" s="223"/>
      <c r="AL44" s="83">
        <v>37</v>
      </c>
      <c r="AM44" s="84" t="str">
        <f t="shared" ca="1" si="13"/>
        <v/>
      </c>
    </row>
    <row r="45" spans="1:39" ht="11.25" customHeight="1">
      <c r="A45" s="208"/>
      <c r="B45" s="212"/>
      <c r="C45" s="213"/>
      <c r="D45" s="208"/>
      <c r="E45" s="218"/>
      <c r="F45" s="219"/>
      <c r="G45" s="208"/>
      <c r="H45" s="46" t="s">
        <v>71</v>
      </c>
      <c r="I45" s="85" t="s">
        <v>56</v>
      </c>
      <c r="J45" s="46" t="s">
        <v>71</v>
      </c>
      <c r="K45" s="170" t="s">
        <v>60</v>
      </c>
      <c r="L45" s="224"/>
      <c r="M45" s="225"/>
      <c r="AL45" s="83">
        <v>38</v>
      </c>
      <c r="AM45" s="84" t="str">
        <f t="shared" ca="1" si="13"/>
        <v/>
      </c>
    </row>
    <row r="46" spans="1:39" ht="11.25" customHeight="1">
      <c r="A46" s="208"/>
      <c r="B46" s="212"/>
      <c r="C46" s="213"/>
      <c r="D46" s="208"/>
      <c r="E46" s="220"/>
      <c r="F46" s="221"/>
      <c r="G46" s="208"/>
      <c r="H46" s="46" t="s">
        <v>71</v>
      </c>
      <c r="I46" s="85" t="s">
        <v>41</v>
      </c>
      <c r="J46" s="46" t="s">
        <v>71</v>
      </c>
      <c r="K46" s="170" t="s">
        <v>59</v>
      </c>
      <c r="L46" s="224"/>
      <c r="M46" s="225"/>
      <c r="AL46" s="83">
        <v>39</v>
      </c>
      <c r="AM46" s="84" t="str">
        <f t="shared" ca="1" si="13"/>
        <v/>
      </c>
    </row>
    <row r="47" spans="1:39" ht="11.25" customHeight="1">
      <c r="A47" s="208"/>
      <c r="B47" s="212"/>
      <c r="C47" s="213"/>
      <c r="D47" s="208"/>
      <c r="E47" s="216"/>
      <c r="F47" s="217"/>
      <c r="G47" s="208"/>
      <c r="H47" s="46" t="s">
        <v>71</v>
      </c>
      <c r="I47" s="85" t="s">
        <v>57</v>
      </c>
      <c r="J47" s="46" t="s">
        <v>71</v>
      </c>
      <c r="K47" s="170" t="s">
        <v>61</v>
      </c>
      <c r="L47" s="224"/>
      <c r="M47" s="225"/>
      <c r="AL47" s="83">
        <v>40</v>
      </c>
      <c r="AM47" s="84" t="str">
        <f t="shared" ca="1" si="13"/>
        <v/>
      </c>
    </row>
    <row r="48" spans="1:39" ht="11.25" customHeight="1">
      <c r="A48" s="208"/>
      <c r="B48" s="212"/>
      <c r="C48" s="213"/>
      <c r="D48" s="208"/>
      <c r="E48" s="218"/>
      <c r="F48" s="219"/>
      <c r="G48" s="208"/>
      <c r="H48" s="46" t="s">
        <v>71</v>
      </c>
      <c r="I48" s="85" t="s">
        <v>58</v>
      </c>
      <c r="J48" s="46" t="s">
        <v>71</v>
      </c>
      <c r="K48" s="170" t="s">
        <v>62</v>
      </c>
      <c r="L48" s="224"/>
      <c r="M48" s="225"/>
    </row>
    <row r="49" spans="1:13" ht="11.25" customHeight="1">
      <c r="A49" s="209"/>
      <c r="B49" s="214"/>
      <c r="C49" s="215"/>
      <c r="D49" s="209"/>
      <c r="E49" s="220"/>
      <c r="F49" s="221"/>
      <c r="G49" s="209"/>
      <c r="H49" s="25" t="s">
        <v>71</v>
      </c>
      <c r="I49" s="86" t="s">
        <v>146</v>
      </c>
      <c r="J49" s="25" t="s">
        <v>71</v>
      </c>
      <c r="K49" s="87" t="s">
        <v>63</v>
      </c>
      <c r="L49" s="226"/>
      <c r="M49" s="227"/>
    </row>
    <row r="50" spans="1:13" ht="11.25" customHeight="1">
      <c r="A50" s="207">
        <v>8</v>
      </c>
      <c r="B50" s="210"/>
      <c r="C50" s="211"/>
      <c r="D50" s="207"/>
      <c r="E50" s="216"/>
      <c r="F50" s="217"/>
      <c r="G50" s="207"/>
      <c r="H50" s="44" t="s">
        <v>71</v>
      </c>
      <c r="I50" s="167" t="s">
        <v>4</v>
      </c>
      <c r="J50" s="44" t="s">
        <v>71</v>
      </c>
      <c r="K50" s="168" t="s">
        <v>5</v>
      </c>
      <c r="L50" s="222"/>
      <c r="M50" s="223"/>
    </row>
    <row r="51" spans="1:13" ht="11.25" customHeight="1">
      <c r="A51" s="208"/>
      <c r="B51" s="212"/>
      <c r="C51" s="213"/>
      <c r="D51" s="208"/>
      <c r="E51" s="218"/>
      <c r="F51" s="219"/>
      <c r="G51" s="208"/>
      <c r="H51" s="46" t="s">
        <v>71</v>
      </c>
      <c r="I51" s="85" t="s">
        <v>56</v>
      </c>
      <c r="J51" s="46" t="s">
        <v>71</v>
      </c>
      <c r="K51" s="170" t="s">
        <v>60</v>
      </c>
      <c r="L51" s="224"/>
      <c r="M51" s="225"/>
    </row>
    <row r="52" spans="1:13" ht="11.25" customHeight="1">
      <c r="A52" s="208"/>
      <c r="B52" s="212"/>
      <c r="C52" s="213"/>
      <c r="D52" s="208"/>
      <c r="E52" s="220"/>
      <c r="F52" s="221"/>
      <c r="G52" s="208"/>
      <c r="H52" s="46" t="s">
        <v>71</v>
      </c>
      <c r="I52" s="85" t="s">
        <v>41</v>
      </c>
      <c r="J52" s="46" t="s">
        <v>71</v>
      </c>
      <c r="K52" s="170" t="s">
        <v>59</v>
      </c>
      <c r="L52" s="224"/>
      <c r="M52" s="225"/>
    </row>
    <row r="53" spans="1:13" ht="11.25" customHeight="1">
      <c r="A53" s="208"/>
      <c r="B53" s="212"/>
      <c r="C53" s="213"/>
      <c r="D53" s="208"/>
      <c r="E53" s="216"/>
      <c r="F53" s="217"/>
      <c r="G53" s="208"/>
      <c r="H53" s="46" t="s">
        <v>71</v>
      </c>
      <c r="I53" s="85" t="s">
        <v>57</v>
      </c>
      <c r="J53" s="46" t="s">
        <v>71</v>
      </c>
      <c r="K53" s="170" t="s">
        <v>61</v>
      </c>
      <c r="L53" s="224"/>
      <c r="M53" s="225"/>
    </row>
    <row r="54" spans="1:13" ht="11.25" customHeight="1">
      <c r="A54" s="208"/>
      <c r="B54" s="212"/>
      <c r="C54" s="213"/>
      <c r="D54" s="208"/>
      <c r="E54" s="218"/>
      <c r="F54" s="219"/>
      <c r="G54" s="208"/>
      <c r="H54" s="46" t="s">
        <v>71</v>
      </c>
      <c r="I54" s="85" t="s">
        <v>58</v>
      </c>
      <c r="J54" s="46" t="s">
        <v>71</v>
      </c>
      <c r="K54" s="170" t="s">
        <v>62</v>
      </c>
      <c r="L54" s="224"/>
      <c r="M54" s="225"/>
    </row>
    <row r="55" spans="1:13" ht="11.25" customHeight="1">
      <c r="A55" s="209"/>
      <c r="B55" s="214"/>
      <c r="C55" s="215"/>
      <c r="D55" s="209"/>
      <c r="E55" s="220"/>
      <c r="F55" s="221"/>
      <c r="G55" s="209"/>
      <c r="H55" s="25" t="s">
        <v>71</v>
      </c>
      <c r="I55" s="86" t="s">
        <v>146</v>
      </c>
      <c r="J55" s="25" t="s">
        <v>71</v>
      </c>
      <c r="K55" s="87" t="s">
        <v>63</v>
      </c>
      <c r="L55" s="226"/>
      <c r="M55" s="227"/>
    </row>
    <row r="56" spans="1:13" ht="11.25" customHeight="1">
      <c r="A56" s="207">
        <v>9</v>
      </c>
      <c r="B56" s="210"/>
      <c r="C56" s="211"/>
      <c r="D56" s="207"/>
      <c r="E56" s="216"/>
      <c r="F56" s="217"/>
      <c r="G56" s="207"/>
      <c r="H56" s="44" t="s">
        <v>71</v>
      </c>
      <c r="I56" s="167" t="s">
        <v>4</v>
      </c>
      <c r="J56" s="44" t="s">
        <v>71</v>
      </c>
      <c r="K56" s="168" t="s">
        <v>5</v>
      </c>
      <c r="L56" s="222"/>
      <c r="M56" s="223"/>
    </row>
    <row r="57" spans="1:13" ht="11.25" customHeight="1">
      <c r="A57" s="208"/>
      <c r="B57" s="212"/>
      <c r="C57" s="213"/>
      <c r="D57" s="208"/>
      <c r="E57" s="218"/>
      <c r="F57" s="219"/>
      <c r="G57" s="208"/>
      <c r="H57" s="46" t="s">
        <v>71</v>
      </c>
      <c r="I57" s="85" t="s">
        <v>56</v>
      </c>
      <c r="J57" s="46" t="s">
        <v>71</v>
      </c>
      <c r="K57" s="170" t="s">
        <v>60</v>
      </c>
      <c r="L57" s="224"/>
      <c r="M57" s="225"/>
    </row>
    <row r="58" spans="1:13" ht="11.25" customHeight="1">
      <c r="A58" s="208"/>
      <c r="B58" s="212"/>
      <c r="C58" s="213"/>
      <c r="D58" s="208"/>
      <c r="E58" s="220"/>
      <c r="F58" s="221"/>
      <c r="G58" s="208"/>
      <c r="H58" s="46" t="s">
        <v>71</v>
      </c>
      <c r="I58" s="85" t="s">
        <v>41</v>
      </c>
      <c r="J58" s="46" t="s">
        <v>71</v>
      </c>
      <c r="K58" s="170" t="s">
        <v>59</v>
      </c>
      <c r="L58" s="224"/>
      <c r="M58" s="225"/>
    </row>
    <row r="59" spans="1:13" ht="11.25" customHeight="1">
      <c r="A59" s="208"/>
      <c r="B59" s="212"/>
      <c r="C59" s="213"/>
      <c r="D59" s="208"/>
      <c r="E59" s="216"/>
      <c r="F59" s="217"/>
      <c r="G59" s="208"/>
      <c r="H59" s="46" t="s">
        <v>71</v>
      </c>
      <c r="I59" s="85" t="s">
        <v>57</v>
      </c>
      <c r="J59" s="46" t="s">
        <v>71</v>
      </c>
      <c r="K59" s="170" t="s">
        <v>61</v>
      </c>
      <c r="L59" s="224"/>
      <c r="M59" s="225"/>
    </row>
    <row r="60" spans="1:13" ht="11.25" customHeight="1">
      <c r="A60" s="208"/>
      <c r="B60" s="212"/>
      <c r="C60" s="213"/>
      <c r="D60" s="208"/>
      <c r="E60" s="218"/>
      <c r="F60" s="219"/>
      <c r="G60" s="208"/>
      <c r="H60" s="46" t="s">
        <v>71</v>
      </c>
      <c r="I60" s="85" t="s">
        <v>58</v>
      </c>
      <c r="J60" s="46" t="s">
        <v>71</v>
      </c>
      <c r="K60" s="170" t="s">
        <v>62</v>
      </c>
      <c r="L60" s="224"/>
      <c r="M60" s="225"/>
    </row>
    <row r="61" spans="1:13" ht="11.25" customHeight="1">
      <c r="A61" s="209"/>
      <c r="B61" s="214"/>
      <c r="C61" s="215"/>
      <c r="D61" s="209"/>
      <c r="E61" s="220"/>
      <c r="F61" s="221"/>
      <c r="G61" s="209"/>
      <c r="H61" s="25" t="s">
        <v>71</v>
      </c>
      <c r="I61" s="86" t="s">
        <v>146</v>
      </c>
      <c r="J61" s="25" t="s">
        <v>71</v>
      </c>
      <c r="K61" s="87" t="s">
        <v>63</v>
      </c>
      <c r="L61" s="226"/>
      <c r="M61" s="227"/>
    </row>
    <row r="62" spans="1:13" ht="11.25" customHeight="1">
      <c r="A62" s="207">
        <v>10</v>
      </c>
      <c r="B62" s="210"/>
      <c r="C62" s="211"/>
      <c r="D62" s="207"/>
      <c r="E62" s="216"/>
      <c r="F62" s="217"/>
      <c r="G62" s="207"/>
      <c r="H62" s="44" t="s">
        <v>71</v>
      </c>
      <c r="I62" s="167" t="s">
        <v>4</v>
      </c>
      <c r="J62" s="44" t="s">
        <v>71</v>
      </c>
      <c r="K62" s="168" t="s">
        <v>5</v>
      </c>
      <c r="L62" s="222"/>
      <c r="M62" s="223"/>
    </row>
    <row r="63" spans="1:13" ht="11.25" customHeight="1">
      <c r="A63" s="208"/>
      <c r="B63" s="212"/>
      <c r="C63" s="213"/>
      <c r="D63" s="208"/>
      <c r="E63" s="218"/>
      <c r="F63" s="219"/>
      <c r="G63" s="208"/>
      <c r="H63" s="46" t="s">
        <v>71</v>
      </c>
      <c r="I63" s="85" t="s">
        <v>56</v>
      </c>
      <c r="J63" s="46" t="s">
        <v>71</v>
      </c>
      <c r="K63" s="170" t="s">
        <v>60</v>
      </c>
      <c r="L63" s="224"/>
      <c r="M63" s="225"/>
    </row>
    <row r="64" spans="1:13" ht="11.25" customHeight="1">
      <c r="A64" s="208"/>
      <c r="B64" s="212"/>
      <c r="C64" s="213"/>
      <c r="D64" s="208"/>
      <c r="E64" s="220"/>
      <c r="F64" s="221"/>
      <c r="G64" s="208"/>
      <c r="H64" s="46" t="s">
        <v>71</v>
      </c>
      <c r="I64" s="85" t="s">
        <v>41</v>
      </c>
      <c r="J64" s="46" t="s">
        <v>71</v>
      </c>
      <c r="K64" s="170" t="s">
        <v>59</v>
      </c>
      <c r="L64" s="224"/>
      <c r="M64" s="225"/>
    </row>
    <row r="65" spans="1:13" ht="11.25" customHeight="1">
      <c r="A65" s="208"/>
      <c r="B65" s="212"/>
      <c r="C65" s="213"/>
      <c r="D65" s="208"/>
      <c r="E65" s="216"/>
      <c r="F65" s="217"/>
      <c r="G65" s="208"/>
      <c r="H65" s="46" t="s">
        <v>71</v>
      </c>
      <c r="I65" s="85" t="s">
        <v>57</v>
      </c>
      <c r="J65" s="46" t="s">
        <v>71</v>
      </c>
      <c r="K65" s="170" t="s">
        <v>61</v>
      </c>
      <c r="L65" s="224"/>
      <c r="M65" s="225"/>
    </row>
    <row r="66" spans="1:13" ht="11.25" customHeight="1">
      <c r="A66" s="208"/>
      <c r="B66" s="212"/>
      <c r="C66" s="213"/>
      <c r="D66" s="208"/>
      <c r="E66" s="218"/>
      <c r="F66" s="219"/>
      <c r="G66" s="208"/>
      <c r="H66" s="46" t="s">
        <v>71</v>
      </c>
      <c r="I66" s="85" t="s">
        <v>58</v>
      </c>
      <c r="J66" s="46" t="s">
        <v>71</v>
      </c>
      <c r="K66" s="170" t="s">
        <v>62</v>
      </c>
      <c r="L66" s="224"/>
      <c r="M66" s="225"/>
    </row>
    <row r="67" spans="1:13" ht="11.25" customHeight="1">
      <c r="A67" s="209"/>
      <c r="B67" s="214"/>
      <c r="C67" s="215"/>
      <c r="D67" s="209"/>
      <c r="E67" s="220"/>
      <c r="F67" s="221"/>
      <c r="G67" s="209"/>
      <c r="H67" s="25" t="s">
        <v>71</v>
      </c>
      <c r="I67" s="86" t="s">
        <v>146</v>
      </c>
      <c r="J67" s="25" t="s">
        <v>71</v>
      </c>
      <c r="K67" s="87" t="s">
        <v>63</v>
      </c>
      <c r="L67" s="226"/>
      <c r="M67" s="227"/>
    </row>
    <row r="68" spans="1:13" ht="11.25" customHeight="1">
      <c r="A68" s="207">
        <v>11</v>
      </c>
      <c r="B68" s="210"/>
      <c r="C68" s="211"/>
      <c r="D68" s="207"/>
      <c r="E68" s="216"/>
      <c r="F68" s="217"/>
      <c r="G68" s="207"/>
      <c r="H68" s="44" t="s">
        <v>71</v>
      </c>
      <c r="I68" s="167" t="s">
        <v>4</v>
      </c>
      <c r="J68" s="44" t="s">
        <v>71</v>
      </c>
      <c r="K68" s="168" t="s">
        <v>5</v>
      </c>
      <c r="L68" s="222"/>
      <c r="M68" s="223"/>
    </row>
    <row r="69" spans="1:13" ht="11.25" customHeight="1">
      <c r="A69" s="208"/>
      <c r="B69" s="212"/>
      <c r="C69" s="213"/>
      <c r="D69" s="208"/>
      <c r="E69" s="218"/>
      <c r="F69" s="219"/>
      <c r="G69" s="208"/>
      <c r="H69" s="46" t="s">
        <v>71</v>
      </c>
      <c r="I69" s="85" t="s">
        <v>56</v>
      </c>
      <c r="J69" s="46" t="s">
        <v>71</v>
      </c>
      <c r="K69" s="170" t="s">
        <v>60</v>
      </c>
      <c r="L69" s="224"/>
      <c r="M69" s="225"/>
    </row>
    <row r="70" spans="1:13" ht="11.25" customHeight="1">
      <c r="A70" s="208"/>
      <c r="B70" s="212"/>
      <c r="C70" s="213"/>
      <c r="D70" s="208"/>
      <c r="E70" s="220"/>
      <c r="F70" s="221"/>
      <c r="G70" s="208"/>
      <c r="H70" s="46" t="s">
        <v>71</v>
      </c>
      <c r="I70" s="85" t="s">
        <v>41</v>
      </c>
      <c r="J70" s="46" t="s">
        <v>71</v>
      </c>
      <c r="K70" s="170" t="s">
        <v>59</v>
      </c>
      <c r="L70" s="224"/>
      <c r="M70" s="225"/>
    </row>
    <row r="71" spans="1:13" ht="11.25" customHeight="1">
      <c r="A71" s="208"/>
      <c r="B71" s="212"/>
      <c r="C71" s="213"/>
      <c r="D71" s="208"/>
      <c r="E71" s="216"/>
      <c r="F71" s="217"/>
      <c r="G71" s="208"/>
      <c r="H71" s="46" t="s">
        <v>71</v>
      </c>
      <c r="I71" s="85" t="s">
        <v>57</v>
      </c>
      <c r="J71" s="46" t="s">
        <v>71</v>
      </c>
      <c r="K71" s="170" t="s">
        <v>61</v>
      </c>
      <c r="L71" s="224"/>
      <c r="M71" s="225"/>
    </row>
    <row r="72" spans="1:13" ht="11.25" customHeight="1">
      <c r="A72" s="208"/>
      <c r="B72" s="212"/>
      <c r="C72" s="213"/>
      <c r="D72" s="208"/>
      <c r="E72" s="218"/>
      <c r="F72" s="219"/>
      <c r="G72" s="208"/>
      <c r="H72" s="46" t="s">
        <v>71</v>
      </c>
      <c r="I72" s="85" t="s">
        <v>58</v>
      </c>
      <c r="J72" s="46" t="s">
        <v>71</v>
      </c>
      <c r="K72" s="170" t="s">
        <v>62</v>
      </c>
      <c r="L72" s="224"/>
      <c r="M72" s="225"/>
    </row>
    <row r="73" spans="1:13" ht="11.25" customHeight="1">
      <c r="A73" s="209"/>
      <c r="B73" s="214"/>
      <c r="C73" s="215"/>
      <c r="D73" s="209"/>
      <c r="E73" s="220"/>
      <c r="F73" s="221"/>
      <c r="G73" s="209"/>
      <c r="H73" s="25" t="s">
        <v>71</v>
      </c>
      <c r="I73" s="86" t="s">
        <v>146</v>
      </c>
      <c r="J73" s="25" t="s">
        <v>71</v>
      </c>
      <c r="K73" s="87" t="s">
        <v>63</v>
      </c>
      <c r="L73" s="226"/>
      <c r="M73" s="227"/>
    </row>
    <row r="74" spans="1:13" ht="11.25" customHeight="1">
      <c r="A74" s="207">
        <v>12</v>
      </c>
      <c r="B74" s="210"/>
      <c r="C74" s="211"/>
      <c r="D74" s="207"/>
      <c r="E74" s="216"/>
      <c r="F74" s="217"/>
      <c r="G74" s="207"/>
      <c r="H74" s="44" t="s">
        <v>71</v>
      </c>
      <c r="I74" s="167" t="s">
        <v>4</v>
      </c>
      <c r="J74" s="44" t="s">
        <v>71</v>
      </c>
      <c r="K74" s="168" t="s">
        <v>5</v>
      </c>
      <c r="L74" s="222"/>
      <c r="M74" s="223"/>
    </row>
    <row r="75" spans="1:13" ht="11.25" customHeight="1">
      <c r="A75" s="208"/>
      <c r="B75" s="212"/>
      <c r="C75" s="213"/>
      <c r="D75" s="208"/>
      <c r="E75" s="218"/>
      <c r="F75" s="219"/>
      <c r="G75" s="208"/>
      <c r="H75" s="46" t="s">
        <v>71</v>
      </c>
      <c r="I75" s="85" t="s">
        <v>56</v>
      </c>
      <c r="J75" s="46" t="s">
        <v>71</v>
      </c>
      <c r="K75" s="170" t="s">
        <v>60</v>
      </c>
      <c r="L75" s="224"/>
      <c r="M75" s="225"/>
    </row>
    <row r="76" spans="1:13" ht="11.25" customHeight="1">
      <c r="A76" s="208"/>
      <c r="B76" s="212"/>
      <c r="C76" s="213"/>
      <c r="D76" s="208"/>
      <c r="E76" s="220"/>
      <c r="F76" s="221"/>
      <c r="G76" s="208"/>
      <c r="H76" s="46" t="s">
        <v>71</v>
      </c>
      <c r="I76" s="85" t="s">
        <v>41</v>
      </c>
      <c r="J76" s="46" t="s">
        <v>71</v>
      </c>
      <c r="K76" s="170" t="s">
        <v>59</v>
      </c>
      <c r="L76" s="224"/>
      <c r="M76" s="225"/>
    </row>
    <row r="77" spans="1:13" ht="11.25" customHeight="1">
      <c r="A77" s="208"/>
      <c r="B77" s="212"/>
      <c r="C77" s="213"/>
      <c r="D77" s="208"/>
      <c r="E77" s="216"/>
      <c r="F77" s="217"/>
      <c r="G77" s="208"/>
      <c r="H77" s="46" t="s">
        <v>71</v>
      </c>
      <c r="I77" s="85" t="s">
        <v>57</v>
      </c>
      <c r="J77" s="46" t="s">
        <v>71</v>
      </c>
      <c r="K77" s="170" t="s">
        <v>61</v>
      </c>
      <c r="L77" s="224"/>
      <c r="M77" s="225"/>
    </row>
    <row r="78" spans="1:13" ht="11.25" customHeight="1">
      <c r="A78" s="208"/>
      <c r="B78" s="212"/>
      <c r="C78" s="213"/>
      <c r="D78" s="208"/>
      <c r="E78" s="218"/>
      <c r="F78" s="219"/>
      <c r="G78" s="208"/>
      <c r="H78" s="46" t="s">
        <v>71</v>
      </c>
      <c r="I78" s="85" t="s">
        <v>58</v>
      </c>
      <c r="J78" s="46" t="s">
        <v>71</v>
      </c>
      <c r="K78" s="170" t="s">
        <v>62</v>
      </c>
      <c r="L78" s="224"/>
      <c r="M78" s="225"/>
    </row>
    <row r="79" spans="1:13" ht="11.25" customHeight="1">
      <c r="A79" s="209"/>
      <c r="B79" s="214"/>
      <c r="C79" s="215"/>
      <c r="D79" s="209"/>
      <c r="E79" s="220"/>
      <c r="F79" s="221"/>
      <c r="G79" s="209"/>
      <c r="H79" s="25" t="s">
        <v>71</v>
      </c>
      <c r="I79" s="86" t="s">
        <v>146</v>
      </c>
      <c r="J79" s="25" t="s">
        <v>71</v>
      </c>
      <c r="K79" s="87" t="s">
        <v>63</v>
      </c>
      <c r="L79" s="226"/>
      <c r="M79" s="227"/>
    </row>
    <row r="80" spans="1:13" ht="11.25" customHeight="1">
      <c r="A80" s="207">
        <v>13</v>
      </c>
      <c r="B80" s="210"/>
      <c r="C80" s="211"/>
      <c r="D80" s="207"/>
      <c r="E80" s="216"/>
      <c r="F80" s="217"/>
      <c r="G80" s="207"/>
      <c r="H80" s="44" t="s">
        <v>71</v>
      </c>
      <c r="I80" s="167" t="s">
        <v>4</v>
      </c>
      <c r="J80" s="44" t="s">
        <v>71</v>
      </c>
      <c r="K80" s="168" t="s">
        <v>5</v>
      </c>
      <c r="L80" s="222"/>
      <c r="M80" s="223"/>
    </row>
    <row r="81" spans="1:13" ht="11.25" customHeight="1">
      <c r="A81" s="208"/>
      <c r="B81" s="212"/>
      <c r="C81" s="213"/>
      <c r="D81" s="208"/>
      <c r="E81" s="218"/>
      <c r="F81" s="219"/>
      <c r="G81" s="208"/>
      <c r="H81" s="46" t="s">
        <v>71</v>
      </c>
      <c r="I81" s="85" t="s">
        <v>56</v>
      </c>
      <c r="J81" s="46" t="s">
        <v>71</v>
      </c>
      <c r="K81" s="170" t="s">
        <v>60</v>
      </c>
      <c r="L81" s="224"/>
      <c r="M81" s="225"/>
    </row>
    <row r="82" spans="1:13" ht="11.25" customHeight="1">
      <c r="A82" s="208"/>
      <c r="B82" s="212"/>
      <c r="C82" s="213"/>
      <c r="D82" s="208"/>
      <c r="E82" s="220"/>
      <c r="F82" s="221"/>
      <c r="G82" s="208"/>
      <c r="H82" s="46" t="s">
        <v>71</v>
      </c>
      <c r="I82" s="85" t="s">
        <v>41</v>
      </c>
      <c r="J82" s="46" t="s">
        <v>71</v>
      </c>
      <c r="K82" s="170" t="s">
        <v>59</v>
      </c>
      <c r="L82" s="224"/>
      <c r="M82" s="225"/>
    </row>
    <row r="83" spans="1:13" ht="11.25" customHeight="1">
      <c r="A83" s="208"/>
      <c r="B83" s="212"/>
      <c r="C83" s="213"/>
      <c r="D83" s="208"/>
      <c r="E83" s="216"/>
      <c r="F83" s="217"/>
      <c r="G83" s="208"/>
      <c r="H83" s="46" t="s">
        <v>71</v>
      </c>
      <c r="I83" s="85" t="s">
        <v>57</v>
      </c>
      <c r="J83" s="46" t="s">
        <v>71</v>
      </c>
      <c r="K83" s="170" t="s">
        <v>61</v>
      </c>
      <c r="L83" s="224"/>
      <c r="M83" s="225"/>
    </row>
    <row r="84" spans="1:13" ht="11.25" customHeight="1">
      <c r="A84" s="208"/>
      <c r="B84" s="212"/>
      <c r="C84" s="213"/>
      <c r="D84" s="208"/>
      <c r="E84" s="218"/>
      <c r="F84" s="219"/>
      <c r="G84" s="208"/>
      <c r="H84" s="46" t="s">
        <v>71</v>
      </c>
      <c r="I84" s="85" t="s">
        <v>58</v>
      </c>
      <c r="J84" s="46" t="s">
        <v>71</v>
      </c>
      <c r="K84" s="170" t="s">
        <v>62</v>
      </c>
      <c r="L84" s="224"/>
      <c r="M84" s="225"/>
    </row>
    <row r="85" spans="1:13" ht="11.25" customHeight="1">
      <c r="A85" s="209"/>
      <c r="B85" s="214"/>
      <c r="C85" s="215"/>
      <c r="D85" s="209"/>
      <c r="E85" s="220"/>
      <c r="F85" s="221"/>
      <c r="G85" s="209"/>
      <c r="H85" s="25" t="s">
        <v>71</v>
      </c>
      <c r="I85" s="86" t="s">
        <v>146</v>
      </c>
      <c r="J85" s="25" t="s">
        <v>71</v>
      </c>
      <c r="K85" s="87" t="s">
        <v>63</v>
      </c>
      <c r="L85" s="226"/>
      <c r="M85" s="227"/>
    </row>
    <row r="86" spans="1:13" ht="11.25" customHeight="1">
      <c r="A86" s="207">
        <v>14</v>
      </c>
      <c r="B86" s="210"/>
      <c r="C86" s="211"/>
      <c r="D86" s="207"/>
      <c r="E86" s="216"/>
      <c r="F86" s="217"/>
      <c r="G86" s="207"/>
      <c r="H86" s="44" t="s">
        <v>71</v>
      </c>
      <c r="I86" s="167" t="s">
        <v>4</v>
      </c>
      <c r="J86" s="44" t="s">
        <v>71</v>
      </c>
      <c r="K86" s="168" t="s">
        <v>5</v>
      </c>
      <c r="L86" s="222"/>
      <c r="M86" s="223"/>
    </row>
    <row r="87" spans="1:13" ht="11.25" customHeight="1">
      <c r="A87" s="208"/>
      <c r="B87" s="212"/>
      <c r="C87" s="213"/>
      <c r="D87" s="208"/>
      <c r="E87" s="218"/>
      <c r="F87" s="219"/>
      <c r="G87" s="208"/>
      <c r="H87" s="46" t="s">
        <v>71</v>
      </c>
      <c r="I87" s="85" t="s">
        <v>56</v>
      </c>
      <c r="J87" s="46" t="s">
        <v>71</v>
      </c>
      <c r="K87" s="170" t="s">
        <v>60</v>
      </c>
      <c r="L87" s="224"/>
      <c r="M87" s="225"/>
    </row>
    <row r="88" spans="1:13" ht="11.25" customHeight="1">
      <c r="A88" s="208"/>
      <c r="B88" s="212"/>
      <c r="C88" s="213"/>
      <c r="D88" s="208"/>
      <c r="E88" s="220"/>
      <c r="F88" s="221"/>
      <c r="G88" s="208"/>
      <c r="H88" s="46" t="s">
        <v>71</v>
      </c>
      <c r="I88" s="85" t="s">
        <v>41</v>
      </c>
      <c r="J88" s="46" t="s">
        <v>71</v>
      </c>
      <c r="K88" s="170" t="s">
        <v>59</v>
      </c>
      <c r="L88" s="224"/>
      <c r="M88" s="225"/>
    </row>
    <row r="89" spans="1:13" ht="11.25" customHeight="1">
      <c r="A89" s="208"/>
      <c r="B89" s="212"/>
      <c r="C89" s="213"/>
      <c r="D89" s="208"/>
      <c r="E89" s="216"/>
      <c r="F89" s="217"/>
      <c r="G89" s="208"/>
      <c r="H89" s="46" t="s">
        <v>71</v>
      </c>
      <c r="I89" s="85" t="s">
        <v>57</v>
      </c>
      <c r="J89" s="46" t="s">
        <v>71</v>
      </c>
      <c r="K89" s="170" t="s">
        <v>61</v>
      </c>
      <c r="L89" s="224"/>
      <c r="M89" s="225"/>
    </row>
    <row r="90" spans="1:13" ht="11.25" customHeight="1">
      <c r="A90" s="208"/>
      <c r="B90" s="212"/>
      <c r="C90" s="213"/>
      <c r="D90" s="208"/>
      <c r="E90" s="218"/>
      <c r="F90" s="219"/>
      <c r="G90" s="208"/>
      <c r="H90" s="46" t="s">
        <v>71</v>
      </c>
      <c r="I90" s="85" t="s">
        <v>58</v>
      </c>
      <c r="J90" s="46" t="s">
        <v>71</v>
      </c>
      <c r="K90" s="170" t="s">
        <v>62</v>
      </c>
      <c r="L90" s="224"/>
      <c r="M90" s="225"/>
    </row>
    <row r="91" spans="1:13" ht="11.25" customHeight="1">
      <c r="A91" s="209"/>
      <c r="B91" s="214"/>
      <c r="C91" s="215"/>
      <c r="D91" s="209"/>
      <c r="E91" s="220"/>
      <c r="F91" s="221"/>
      <c r="G91" s="209"/>
      <c r="H91" s="25" t="s">
        <v>71</v>
      </c>
      <c r="I91" s="86" t="s">
        <v>146</v>
      </c>
      <c r="J91" s="25" t="s">
        <v>71</v>
      </c>
      <c r="K91" s="87" t="s">
        <v>63</v>
      </c>
      <c r="L91" s="226"/>
      <c r="M91" s="227"/>
    </row>
    <row r="92" spans="1:13" ht="11.25" customHeight="1">
      <c r="A92" s="207">
        <v>15</v>
      </c>
      <c r="B92" s="210"/>
      <c r="C92" s="211"/>
      <c r="D92" s="207"/>
      <c r="E92" s="216"/>
      <c r="F92" s="217"/>
      <c r="G92" s="207"/>
      <c r="H92" s="44" t="s">
        <v>71</v>
      </c>
      <c r="I92" s="167" t="s">
        <v>4</v>
      </c>
      <c r="J92" s="44" t="s">
        <v>71</v>
      </c>
      <c r="K92" s="168" t="s">
        <v>5</v>
      </c>
      <c r="L92" s="222"/>
      <c r="M92" s="223"/>
    </row>
    <row r="93" spans="1:13" ht="11.25" customHeight="1">
      <c r="A93" s="208"/>
      <c r="B93" s="212"/>
      <c r="C93" s="213"/>
      <c r="D93" s="208"/>
      <c r="E93" s="218"/>
      <c r="F93" s="219"/>
      <c r="G93" s="208"/>
      <c r="H93" s="46" t="s">
        <v>71</v>
      </c>
      <c r="I93" s="85" t="s">
        <v>56</v>
      </c>
      <c r="J93" s="46" t="s">
        <v>71</v>
      </c>
      <c r="K93" s="170" t="s">
        <v>60</v>
      </c>
      <c r="L93" s="224"/>
      <c r="M93" s="225"/>
    </row>
    <row r="94" spans="1:13" ht="11.25" customHeight="1">
      <c r="A94" s="208"/>
      <c r="B94" s="212"/>
      <c r="C94" s="213"/>
      <c r="D94" s="208"/>
      <c r="E94" s="220"/>
      <c r="F94" s="221"/>
      <c r="G94" s="208"/>
      <c r="H94" s="46" t="s">
        <v>71</v>
      </c>
      <c r="I94" s="85" t="s">
        <v>41</v>
      </c>
      <c r="J94" s="46" t="s">
        <v>71</v>
      </c>
      <c r="K94" s="170" t="s">
        <v>59</v>
      </c>
      <c r="L94" s="224"/>
      <c r="M94" s="225"/>
    </row>
    <row r="95" spans="1:13" ht="11.25" customHeight="1">
      <c r="A95" s="208"/>
      <c r="B95" s="212"/>
      <c r="C95" s="213"/>
      <c r="D95" s="208"/>
      <c r="E95" s="216"/>
      <c r="F95" s="217"/>
      <c r="G95" s="208"/>
      <c r="H95" s="46" t="s">
        <v>71</v>
      </c>
      <c r="I95" s="85" t="s">
        <v>57</v>
      </c>
      <c r="J95" s="46" t="s">
        <v>71</v>
      </c>
      <c r="K95" s="170" t="s">
        <v>61</v>
      </c>
      <c r="L95" s="224"/>
      <c r="M95" s="225"/>
    </row>
    <row r="96" spans="1:13" ht="11.25" customHeight="1">
      <c r="A96" s="208"/>
      <c r="B96" s="212"/>
      <c r="C96" s="213"/>
      <c r="D96" s="208"/>
      <c r="E96" s="218"/>
      <c r="F96" s="219"/>
      <c r="G96" s="208"/>
      <c r="H96" s="46" t="s">
        <v>71</v>
      </c>
      <c r="I96" s="85" t="s">
        <v>58</v>
      </c>
      <c r="J96" s="46" t="s">
        <v>71</v>
      </c>
      <c r="K96" s="170" t="s">
        <v>62</v>
      </c>
      <c r="L96" s="224"/>
      <c r="M96" s="225"/>
    </row>
    <row r="97" spans="1:13" ht="11.25" customHeight="1">
      <c r="A97" s="209"/>
      <c r="B97" s="214"/>
      <c r="C97" s="215"/>
      <c r="D97" s="209"/>
      <c r="E97" s="220"/>
      <c r="F97" s="221"/>
      <c r="G97" s="209"/>
      <c r="H97" s="25" t="s">
        <v>71</v>
      </c>
      <c r="I97" s="86" t="s">
        <v>146</v>
      </c>
      <c r="J97" s="25" t="s">
        <v>71</v>
      </c>
      <c r="K97" s="87" t="s">
        <v>63</v>
      </c>
      <c r="L97" s="226"/>
      <c r="M97" s="227"/>
    </row>
    <row r="98" spans="1:13" ht="11.25" customHeight="1">
      <c r="A98" s="207">
        <v>16</v>
      </c>
      <c r="B98" s="210"/>
      <c r="C98" s="211"/>
      <c r="D98" s="207"/>
      <c r="E98" s="216"/>
      <c r="F98" s="217"/>
      <c r="G98" s="207"/>
      <c r="H98" s="44" t="s">
        <v>71</v>
      </c>
      <c r="I98" s="167" t="s">
        <v>4</v>
      </c>
      <c r="J98" s="44" t="s">
        <v>71</v>
      </c>
      <c r="K98" s="168" t="s">
        <v>5</v>
      </c>
      <c r="L98" s="222"/>
      <c r="M98" s="223"/>
    </row>
    <row r="99" spans="1:13" ht="11.25" customHeight="1">
      <c r="A99" s="208"/>
      <c r="B99" s="212"/>
      <c r="C99" s="213"/>
      <c r="D99" s="208"/>
      <c r="E99" s="218"/>
      <c r="F99" s="219"/>
      <c r="G99" s="208"/>
      <c r="H99" s="46" t="s">
        <v>71</v>
      </c>
      <c r="I99" s="85" t="s">
        <v>56</v>
      </c>
      <c r="J99" s="46" t="s">
        <v>71</v>
      </c>
      <c r="K99" s="170" t="s">
        <v>60</v>
      </c>
      <c r="L99" s="224"/>
      <c r="M99" s="225"/>
    </row>
    <row r="100" spans="1:13" ht="11.25" customHeight="1">
      <c r="A100" s="208"/>
      <c r="B100" s="212"/>
      <c r="C100" s="213"/>
      <c r="D100" s="208"/>
      <c r="E100" s="220"/>
      <c r="F100" s="221"/>
      <c r="G100" s="208"/>
      <c r="H100" s="46" t="s">
        <v>71</v>
      </c>
      <c r="I100" s="85" t="s">
        <v>41</v>
      </c>
      <c r="J100" s="46" t="s">
        <v>71</v>
      </c>
      <c r="K100" s="170" t="s">
        <v>59</v>
      </c>
      <c r="L100" s="224"/>
      <c r="M100" s="225"/>
    </row>
    <row r="101" spans="1:13" ht="11.25" customHeight="1">
      <c r="A101" s="208"/>
      <c r="B101" s="212"/>
      <c r="C101" s="213"/>
      <c r="D101" s="208"/>
      <c r="E101" s="216"/>
      <c r="F101" s="217"/>
      <c r="G101" s="208"/>
      <c r="H101" s="46" t="s">
        <v>71</v>
      </c>
      <c r="I101" s="85" t="s">
        <v>57</v>
      </c>
      <c r="J101" s="46" t="s">
        <v>71</v>
      </c>
      <c r="K101" s="170" t="s">
        <v>61</v>
      </c>
      <c r="L101" s="224"/>
      <c r="M101" s="225"/>
    </row>
    <row r="102" spans="1:13" ht="11.25" customHeight="1">
      <c r="A102" s="208"/>
      <c r="B102" s="212"/>
      <c r="C102" s="213"/>
      <c r="D102" s="208"/>
      <c r="E102" s="218"/>
      <c r="F102" s="219"/>
      <c r="G102" s="208"/>
      <c r="H102" s="46" t="s">
        <v>71</v>
      </c>
      <c r="I102" s="85" t="s">
        <v>58</v>
      </c>
      <c r="J102" s="46" t="s">
        <v>71</v>
      </c>
      <c r="K102" s="170" t="s">
        <v>62</v>
      </c>
      <c r="L102" s="224"/>
      <c r="M102" s="225"/>
    </row>
    <row r="103" spans="1:13" ht="11.25" customHeight="1">
      <c r="A103" s="209"/>
      <c r="B103" s="214"/>
      <c r="C103" s="215"/>
      <c r="D103" s="209"/>
      <c r="E103" s="220"/>
      <c r="F103" s="221"/>
      <c r="G103" s="209"/>
      <c r="H103" s="25" t="s">
        <v>71</v>
      </c>
      <c r="I103" s="86" t="s">
        <v>146</v>
      </c>
      <c r="J103" s="25" t="s">
        <v>71</v>
      </c>
      <c r="K103" s="87" t="s">
        <v>63</v>
      </c>
      <c r="L103" s="226"/>
      <c r="M103" s="227"/>
    </row>
    <row r="104" spans="1:13" ht="11.25" customHeight="1">
      <c r="A104" s="207">
        <v>17</v>
      </c>
      <c r="B104" s="210"/>
      <c r="C104" s="211"/>
      <c r="D104" s="207"/>
      <c r="E104" s="216"/>
      <c r="F104" s="217"/>
      <c r="G104" s="207"/>
      <c r="H104" s="44" t="s">
        <v>71</v>
      </c>
      <c r="I104" s="167" t="s">
        <v>4</v>
      </c>
      <c r="J104" s="44" t="s">
        <v>71</v>
      </c>
      <c r="K104" s="168" t="s">
        <v>5</v>
      </c>
      <c r="L104" s="222"/>
      <c r="M104" s="223"/>
    </row>
    <row r="105" spans="1:13" ht="11.25" customHeight="1">
      <c r="A105" s="208"/>
      <c r="B105" s="212"/>
      <c r="C105" s="213"/>
      <c r="D105" s="208"/>
      <c r="E105" s="218"/>
      <c r="F105" s="219"/>
      <c r="G105" s="208"/>
      <c r="H105" s="46" t="s">
        <v>71</v>
      </c>
      <c r="I105" s="85" t="s">
        <v>56</v>
      </c>
      <c r="J105" s="46" t="s">
        <v>71</v>
      </c>
      <c r="K105" s="170" t="s">
        <v>60</v>
      </c>
      <c r="L105" s="224"/>
      <c r="M105" s="225"/>
    </row>
    <row r="106" spans="1:13" ht="11.25" customHeight="1">
      <c r="A106" s="208"/>
      <c r="B106" s="212"/>
      <c r="C106" s="213"/>
      <c r="D106" s="208"/>
      <c r="E106" s="220"/>
      <c r="F106" s="221"/>
      <c r="G106" s="208"/>
      <c r="H106" s="46" t="s">
        <v>71</v>
      </c>
      <c r="I106" s="85" t="s">
        <v>41</v>
      </c>
      <c r="J106" s="46" t="s">
        <v>71</v>
      </c>
      <c r="K106" s="170" t="s">
        <v>59</v>
      </c>
      <c r="L106" s="224"/>
      <c r="M106" s="225"/>
    </row>
    <row r="107" spans="1:13" ht="11.25" customHeight="1">
      <c r="A107" s="208"/>
      <c r="B107" s="212"/>
      <c r="C107" s="213"/>
      <c r="D107" s="208"/>
      <c r="E107" s="216"/>
      <c r="F107" s="217"/>
      <c r="G107" s="208"/>
      <c r="H107" s="46" t="s">
        <v>71</v>
      </c>
      <c r="I107" s="85" t="s">
        <v>57</v>
      </c>
      <c r="J107" s="46" t="s">
        <v>71</v>
      </c>
      <c r="K107" s="170" t="s">
        <v>61</v>
      </c>
      <c r="L107" s="224"/>
      <c r="M107" s="225"/>
    </row>
    <row r="108" spans="1:13" ht="11.25" customHeight="1">
      <c r="A108" s="208"/>
      <c r="B108" s="212"/>
      <c r="C108" s="213"/>
      <c r="D108" s="208"/>
      <c r="E108" s="218"/>
      <c r="F108" s="219"/>
      <c r="G108" s="208"/>
      <c r="H108" s="46" t="s">
        <v>71</v>
      </c>
      <c r="I108" s="85" t="s">
        <v>58</v>
      </c>
      <c r="J108" s="46" t="s">
        <v>71</v>
      </c>
      <c r="K108" s="170" t="s">
        <v>62</v>
      </c>
      <c r="L108" s="224"/>
      <c r="M108" s="225"/>
    </row>
    <row r="109" spans="1:13" ht="11.25" customHeight="1">
      <c r="A109" s="209"/>
      <c r="B109" s="214"/>
      <c r="C109" s="215"/>
      <c r="D109" s="209"/>
      <c r="E109" s="220"/>
      <c r="F109" s="221"/>
      <c r="G109" s="209"/>
      <c r="H109" s="25" t="s">
        <v>71</v>
      </c>
      <c r="I109" s="86" t="s">
        <v>146</v>
      </c>
      <c r="J109" s="25" t="s">
        <v>71</v>
      </c>
      <c r="K109" s="87" t="s">
        <v>63</v>
      </c>
      <c r="L109" s="226"/>
      <c r="M109" s="227"/>
    </row>
    <row r="110" spans="1:13" ht="11.25" customHeight="1">
      <c r="A110" s="207">
        <v>18</v>
      </c>
      <c r="B110" s="210"/>
      <c r="C110" s="211"/>
      <c r="D110" s="207"/>
      <c r="E110" s="216"/>
      <c r="F110" s="217"/>
      <c r="G110" s="207"/>
      <c r="H110" s="44" t="s">
        <v>71</v>
      </c>
      <c r="I110" s="167" t="s">
        <v>4</v>
      </c>
      <c r="J110" s="44" t="s">
        <v>71</v>
      </c>
      <c r="K110" s="168" t="s">
        <v>5</v>
      </c>
      <c r="L110" s="222"/>
      <c r="M110" s="223"/>
    </row>
    <row r="111" spans="1:13" ht="11.25" customHeight="1">
      <c r="A111" s="208"/>
      <c r="B111" s="212"/>
      <c r="C111" s="213"/>
      <c r="D111" s="208"/>
      <c r="E111" s="218"/>
      <c r="F111" s="219"/>
      <c r="G111" s="208"/>
      <c r="H111" s="46" t="s">
        <v>71</v>
      </c>
      <c r="I111" s="85" t="s">
        <v>56</v>
      </c>
      <c r="J111" s="46" t="s">
        <v>71</v>
      </c>
      <c r="K111" s="170" t="s">
        <v>60</v>
      </c>
      <c r="L111" s="224"/>
      <c r="M111" s="225"/>
    </row>
    <row r="112" spans="1:13" ht="11.25" customHeight="1">
      <c r="A112" s="208"/>
      <c r="B112" s="212"/>
      <c r="C112" s="213"/>
      <c r="D112" s="208"/>
      <c r="E112" s="220"/>
      <c r="F112" s="221"/>
      <c r="G112" s="208"/>
      <c r="H112" s="46" t="s">
        <v>71</v>
      </c>
      <c r="I112" s="85" t="s">
        <v>41</v>
      </c>
      <c r="J112" s="46" t="s">
        <v>71</v>
      </c>
      <c r="K112" s="170" t="s">
        <v>59</v>
      </c>
      <c r="L112" s="224"/>
      <c r="M112" s="225"/>
    </row>
    <row r="113" spans="1:13" ht="11.25" customHeight="1">
      <c r="A113" s="208"/>
      <c r="B113" s="212"/>
      <c r="C113" s="213"/>
      <c r="D113" s="208"/>
      <c r="E113" s="216"/>
      <c r="F113" s="217"/>
      <c r="G113" s="208"/>
      <c r="H113" s="46" t="s">
        <v>71</v>
      </c>
      <c r="I113" s="85" t="s">
        <v>57</v>
      </c>
      <c r="J113" s="46" t="s">
        <v>71</v>
      </c>
      <c r="K113" s="170" t="s">
        <v>61</v>
      </c>
      <c r="L113" s="224"/>
      <c r="M113" s="225"/>
    </row>
    <row r="114" spans="1:13" ht="11.25" customHeight="1">
      <c r="A114" s="208"/>
      <c r="B114" s="212"/>
      <c r="C114" s="213"/>
      <c r="D114" s="208"/>
      <c r="E114" s="218"/>
      <c r="F114" s="219"/>
      <c r="G114" s="208"/>
      <c r="H114" s="46" t="s">
        <v>71</v>
      </c>
      <c r="I114" s="85" t="s">
        <v>58</v>
      </c>
      <c r="J114" s="46" t="s">
        <v>71</v>
      </c>
      <c r="K114" s="170" t="s">
        <v>62</v>
      </c>
      <c r="L114" s="224"/>
      <c r="M114" s="225"/>
    </row>
    <row r="115" spans="1:13" ht="11.25" customHeight="1">
      <c r="A115" s="209"/>
      <c r="B115" s="214"/>
      <c r="C115" s="215"/>
      <c r="D115" s="209"/>
      <c r="E115" s="220"/>
      <c r="F115" s="221"/>
      <c r="G115" s="209"/>
      <c r="H115" s="25" t="s">
        <v>71</v>
      </c>
      <c r="I115" s="86" t="s">
        <v>146</v>
      </c>
      <c r="J115" s="25" t="s">
        <v>71</v>
      </c>
      <c r="K115" s="87" t="s">
        <v>63</v>
      </c>
      <c r="L115" s="226"/>
      <c r="M115" s="227"/>
    </row>
    <row r="116" spans="1:13" ht="11.25" customHeight="1">
      <c r="A116" s="207">
        <v>19</v>
      </c>
      <c r="B116" s="210"/>
      <c r="C116" s="211"/>
      <c r="D116" s="207"/>
      <c r="E116" s="216"/>
      <c r="F116" s="217"/>
      <c r="G116" s="207"/>
      <c r="H116" s="44" t="s">
        <v>71</v>
      </c>
      <c r="I116" s="167" t="s">
        <v>4</v>
      </c>
      <c r="J116" s="44" t="s">
        <v>71</v>
      </c>
      <c r="K116" s="168" t="s">
        <v>5</v>
      </c>
      <c r="L116" s="222"/>
      <c r="M116" s="223"/>
    </row>
    <row r="117" spans="1:13" ht="11.25" customHeight="1">
      <c r="A117" s="208"/>
      <c r="B117" s="212"/>
      <c r="C117" s="213"/>
      <c r="D117" s="208"/>
      <c r="E117" s="218"/>
      <c r="F117" s="219"/>
      <c r="G117" s="208"/>
      <c r="H117" s="46" t="s">
        <v>71</v>
      </c>
      <c r="I117" s="85" t="s">
        <v>56</v>
      </c>
      <c r="J117" s="46" t="s">
        <v>71</v>
      </c>
      <c r="K117" s="170" t="s">
        <v>60</v>
      </c>
      <c r="L117" s="224"/>
      <c r="M117" s="225"/>
    </row>
    <row r="118" spans="1:13" ht="11.25" customHeight="1">
      <c r="A118" s="208"/>
      <c r="B118" s="212"/>
      <c r="C118" s="213"/>
      <c r="D118" s="208"/>
      <c r="E118" s="220"/>
      <c r="F118" s="221"/>
      <c r="G118" s="208"/>
      <c r="H118" s="46" t="s">
        <v>71</v>
      </c>
      <c r="I118" s="85" t="s">
        <v>41</v>
      </c>
      <c r="J118" s="46" t="s">
        <v>71</v>
      </c>
      <c r="K118" s="170" t="s">
        <v>59</v>
      </c>
      <c r="L118" s="224"/>
      <c r="M118" s="225"/>
    </row>
    <row r="119" spans="1:13" ht="11.25" customHeight="1">
      <c r="A119" s="208"/>
      <c r="B119" s="212"/>
      <c r="C119" s="213"/>
      <c r="D119" s="208"/>
      <c r="E119" s="216"/>
      <c r="F119" s="217"/>
      <c r="G119" s="208"/>
      <c r="H119" s="46" t="s">
        <v>71</v>
      </c>
      <c r="I119" s="85" t="s">
        <v>57</v>
      </c>
      <c r="J119" s="46" t="s">
        <v>71</v>
      </c>
      <c r="K119" s="170" t="s">
        <v>61</v>
      </c>
      <c r="L119" s="224"/>
      <c r="M119" s="225"/>
    </row>
    <row r="120" spans="1:13" ht="11.25" customHeight="1">
      <c r="A120" s="208"/>
      <c r="B120" s="212"/>
      <c r="C120" s="213"/>
      <c r="D120" s="208"/>
      <c r="E120" s="218"/>
      <c r="F120" s="219"/>
      <c r="G120" s="208"/>
      <c r="H120" s="46" t="s">
        <v>71</v>
      </c>
      <c r="I120" s="85" t="s">
        <v>58</v>
      </c>
      <c r="J120" s="46" t="s">
        <v>71</v>
      </c>
      <c r="K120" s="170" t="s">
        <v>62</v>
      </c>
      <c r="L120" s="224"/>
      <c r="M120" s="225"/>
    </row>
    <row r="121" spans="1:13" ht="11.25" customHeight="1">
      <c r="A121" s="209"/>
      <c r="B121" s="214"/>
      <c r="C121" s="215"/>
      <c r="D121" s="209"/>
      <c r="E121" s="220"/>
      <c r="F121" s="221"/>
      <c r="G121" s="209"/>
      <c r="H121" s="25" t="s">
        <v>71</v>
      </c>
      <c r="I121" s="86" t="s">
        <v>146</v>
      </c>
      <c r="J121" s="25" t="s">
        <v>71</v>
      </c>
      <c r="K121" s="87" t="s">
        <v>63</v>
      </c>
      <c r="L121" s="226"/>
      <c r="M121" s="227"/>
    </row>
    <row r="122" spans="1:13" ht="11.25" customHeight="1">
      <c r="A122" s="207">
        <v>20</v>
      </c>
      <c r="B122" s="210"/>
      <c r="C122" s="211"/>
      <c r="D122" s="207"/>
      <c r="E122" s="216"/>
      <c r="F122" s="217"/>
      <c r="G122" s="207"/>
      <c r="H122" s="44" t="s">
        <v>71</v>
      </c>
      <c r="I122" s="167" t="s">
        <v>4</v>
      </c>
      <c r="J122" s="44" t="s">
        <v>71</v>
      </c>
      <c r="K122" s="168" t="s">
        <v>5</v>
      </c>
      <c r="L122" s="222"/>
      <c r="M122" s="223"/>
    </row>
    <row r="123" spans="1:13" ht="11.25" customHeight="1">
      <c r="A123" s="208"/>
      <c r="B123" s="212"/>
      <c r="C123" s="213"/>
      <c r="D123" s="208"/>
      <c r="E123" s="218"/>
      <c r="F123" s="219"/>
      <c r="G123" s="208"/>
      <c r="H123" s="46" t="s">
        <v>71</v>
      </c>
      <c r="I123" s="85" t="s">
        <v>56</v>
      </c>
      <c r="J123" s="46" t="s">
        <v>71</v>
      </c>
      <c r="K123" s="170" t="s">
        <v>60</v>
      </c>
      <c r="L123" s="224"/>
      <c r="M123" s="225"/>
    </row>
    <row r="124" spans="1:13" ht="11.25" customHeight="1">
      <c r="A124" s="208"/>
      <c r="B124" s="212"/>
      <c r="C124" s="213"/>
      <c r="D124" s="208"/>
      <c r="E124" s="220"/>
      <c r="F124" s="221"/>
      <c r="G124" s="208"/>
      <c r="H124" s="46" t="s">
        <v>71</v>
      </c>
      <c r="I124" s="85" t="s">
        <v>41</v>
      </c>
      <c r="J124" s="46" t="s">
        <v>71</v>
      </c>
      <c r="K124" s="170" t="s">
        <v>59</v>
      </c>
      <c r="L124" s="224"/>
      <c r="M124" s="225"/>
    </row>
    <row r="125" spans="1:13" ht="11.25" customHeight="1">
      <c r="A125" s="208"/>
      <c r="B125" s="212"/>
      <c r="C125" s="213"/>
      <c r="D125" s="208"/>
      <c r="E125" s="216"/>
      <c r="F125" s="217"/>
      <c r="G125" s="208"/>
      <c r="H125" s="46" t="s">
        <v>71</v>
      </c>
      <c r="I125" s="85" t="s">
        <v>57</v>
      </c>
      <c r="J125" s="46" t="s">
        <v>71</v>
      </c>
      <c r="K125" s="170" t="s">
        <v>61</v>
      </c>
      <c r="L125" s="224"/>
      <c r="M125" s="225"/>
    </row>
    <row r="126" spans="1:13" ht="11.25" customHeight="1">
      <c r="A126" s="208"/>
      <c r="B126" s="212"/>
      <c r="C126" s="213"/>
      <c r="D126" s="208"/>
      <c r="E126" s="218"/>
      <c r="F126" s="219"/>
      <c r="G126" s="208"/>
      <c r="H126" s="46" t="s">
        <v>71</v>
      </c>
      <c r="I126" s="85" t="s">
        <v>58</v>
      </c>
      <c r="J126" s="46" t="s">
        <v>71</v>
      </c>
      <c r="K126" s="170" t="s">
        <v>62</v>
      </c>
      <c r="L126" s="224"/>
      <c r="M126" s="225"/>
    </row>
    <row r="127" spans="1:13" ht="11.25" customHeight="1">
      <c r="A127" s="209"/>
      <c r="B127" s="214"/>
      <c r="C127" s="215"/>
      <c r="D127" s="209"/>
      <c r="E127" s="220"/>
      <c r="F127" s="221"/>
      <c r="G127" s="209"/>
      <c r="H127" s="25" t="s">
        <v>71</v>
      </c>
      <c r="I127" s="86" t="s">
        <v>146</v>
      </c>
      <c r="J127" s="25" t="s">
        <v>71</v>
      </c>
      <c r="K127" s="87" t="s">
        <v>63</v>
      </c>
      <c r="L127" s="226"/>
      <c r="M127" s="227"/>
    </row>
    <row r="128" spans="1:13" ht="11.25" customHeight="1">
      <c r="A128" s="207">
        <v>21</v>
      </c>
      <c r="B128" s="210"/>
      <c r="C128" s="211"/>
      <c r="D128" s="207"/>
      <c r="E128" s="216"/>
      <c r="F128" s="217"/>
      <c r="G128" s="207"/>
      <c r="H128" s="44" t="s">
        <v>71</v>
      </c>
      <c r="I128" s="167" t="s">
        <v>4</v>
      </c>
      <c r="J128" s="44" t="s">
        <v>71</v>
      </c>
      <c r="K128" s="168" t="s">
        <v>5</v>
      </c>
      <c r="L128" s="222"/>
      <c r="M128" s="223"/>
    </row>
    <row r="129" spans="1:13" ht="11.25" customHeight="1">
      <c r="A129" s="208"/>
      <c r="B129" s="212"/>
      <c r="C129" s="213"/>
      <c r="D129" s="208"/>
      <c r="E129" s="218"/>
      <c r="F129" s="219"/>
      <c r="G129" s="208"/>
      <c r="H129" s="46" t="s">
        <v>71</v>
      </c>
      <c r="I129" s="85" t="s">
        <v>56</v>
      </c>
      <c r="J129" s="46" t="s">
        <v>71</v>
      </c>
      <c r="K129" s="170" t="s">
        <v>60</v>
      </c>
      <c r="L129" s="224"/>
      <c r="M129" s="225"/>
    </row>
    <row r="130" spans="1:13" ht="11.25" customHeight="1">
      <c r="A130" s="208"/>
      <c r="B130" s="212"/>
      <c r="C130" s="213"/>
      <c r="D130" s="208"/>
      <c r="E130" s="220"/>
      <c r="F130" s="221"/>
      <c r="G130" s="208"/>
      <c r="H130" s="46" t="s">
        <v>71</v>
      </c>
      <c r="I130" s="85" t="s">
        <v>41</v>
      </c>
      <c r="J130" s="46" t="s">
        <v>71</v>
      </c>
      <c r="K130" s="170" t="s">
        <v>59</v>
      </c>
      <c r="L130" s="224"/>
      <c r="M130" s="225"/>
    </row>
    <row r="131" spans="1:13" ht="11.25" customHeight="1">
      <c r="A131" s="208"/>
      <c r="B131" s="212"/>
      <c r="C131" s="213"/>
      <c r="D131" s="208"/>
      <c r="E131" s="216"/>
      <c r="F131" s="217"/>
      <c r="G131" s="208"/>
      <c r="H131" s="46" t="s">
        <v>71</v>
      </c>
      <c r="I131" s="85" t="s">
        <v>57</v>
      </c>
      <c r="J131" s="46" t="s">
        <v>71</v>
      </c>
      <c r="K131" s="170" t="s">
        <v>61</v>
      </c>
      <c r="L131" s="224"/>
      <c r="M131" s="225"/>
    </row>
    <row r="132" spans="1:13" ht="11.25" customHeight="1">
      <c r="A132" s="208"/>
      <c r="B132" s="212"/>
      <c r="C132" s="213"/>
      <c r="D132" s="208"/>
      <c r="E132" s="218"/>
      <c r="F132" s="219"/>
      <c r="G132" s="208"/>
      <c r="H132" s="46" t="s">
        <v>71</v>
      </c>
      <c r="I132" s="85" t="s">
        <v>58</v>
      </c>
      <c r="J132" s="46" t="s">
        <v>71</v>
      </c>
      <c r="K132" s="170" t="s">
        <v>62</v>
      </c>
      <c r="L132" s="224"/>
      <c r="M132" s="225"/>
    </row>
    <row r="133" spans="1:13" ht="11.25" customHeight="1">
      <c r="A133" s="209"/>
      <c r="B133" s="214"/>
      <c r="C133" s="215"/>
      <c r="D133" s="209"/>
      <c r="E133" s="220"/>
      <c r="F133" s="221"/>
      <c r="G133" s="209"/>
      <c r="H133" s="25" t="s">
        <v>71</v>
      </c>
      <c r="I133" s="86" t="s">
        <v>146</v>
      </c>
      <c r="J133" s="25" t="s">
        <v>71</v>
      </c>
      <c r="K133" s="87" t="s">
        <v>63</v>
      </c>
      <c r="L133" s="226"/>
      <c r="M133" s="227"/>
    </row>
    <row r="134" spans="1:13" ht="10.199999999999999" customHeight="1">
      <c r="A134" s="207">
        <v>22</v>
      </c>
      <c r="B134" s="210"/>
      <c r="C134" s="211"/>
      <c r="D134" s="207"/>
      <c r="E134" s="216"/>
      <c r="F134" s="217"/>
      <c r="G134" s="207"/>
      <c r="H134" s="44" t="s">
        <v>71</v>
      </c>
      <c r="I134" s="167" t="s">
        <v>4</v>
      </c>
      <c r="J134" s="44" t="s">
        <v>71</v>
      </c>
      <c r="K134" s="168" t="s">
        <v>5</v>
      </c>
      <c r="L134" s="222"/>
      <c r="M134" s="223"/>
    </row>
    <row r="135" spans="1:13" ht="10.199999999999999" customHeight="1">
      <c r="A135" s="208"/>
      <c r="B135" s="212"/>
      <c r="C135" s="213"/>
      <c r="D135" s="208"/>
      <c r="E135" s="218"/>
      <c r="F135" s="219"/>
      <c r="G135" s="208"/>
      <c r="H135" s="46" t="s">
        <v>71</v>
      </c>
      <c r="I135" s="85" t="s">
        <v>56</v>
      </c>
      <c r="J135" s="46" t="s">
        <v>71</v>
      </c>
      <c r="K135" s="170" t="s">
        <v>60</v>
      </c>
      <c r="L135" s="224"/>
      <c r="M135" s="225"/>
    </row>
    <row r="136" spans="1:13" ht="10.199999999999999" customHeight="1">
      <c r="A136" s="208"/>
      <c r="B136" s="212"/>
      <c r="C136" s="213"/>
      <c r="D136" s="208"/>
      <c r="E136" s="220"/>
      <c r="F136" s="221"/>
      <c r="G136" s="208"/>
      <c r="H136" s="46" t="s">
        <v>71</v>
      </c>
      <c r="I136" s="85" t="s">
        <v>41</v>
      </c>
      <c r="J136" s="46" t="s">
        <v>71</v>
      </c>
      <c r="K136" s="170" t="s">
        <v>59</v>
      </c>
      <c r="L136" s="224"/>
      <c r="M136" s="225"/>
    </row>
    <row r="137" spans="1:13" ht="10.199999999999999" customHeight="1">
      <c r="A137" s="208"/>
      <c r="B137" s="212"/>
      <c r="C137" s="213"/>
      <c r="D137" s="208"/>
      <c r="E137" s="216"/>
      <c r="F137" s="217"/>
      <c r="G137" s="208"/>
      <c r="H137" s="46" t="s">
        <v>71</v>
      </c>
      <c r="I137" s="85" t="s">
        <v>57</v>
      </c>
      <c r="J137" s="46" t="s">
        <v>71</v>
      </c>
      <c r="K137" s="170" t="s">
        <v>61</v>
      </c>
      <c r="L137" s="224"/>
      <c r="M137" s="225"/>
    </row>
    <row r="138" spans="1:13" ht="10.199999999999999" customHeight="1">
      <c r="A138" s="208"/>
      <c r="B138" s="212"/>
      <c r="C138" s="213"/>
      <c r="D138" s="208"/>
      <c r="E138" s="218"/>
      <c r="F138" s="219"/>
      <c r="G138" s="208"/>
      <c r="H138" s="46" t="s">
        <v>71</v>
      </c>
      <c r="I138" s="85" t="s">
        <v>58</v>
      </c>
      <c r="J138" s="46" t="s">
        <v>71</v>
      </c>
      <c r="K138" s="170" t="s">
        <v>62</v>
      </c>
      <c r="L138" s="224"/>
      <c r="M138" s="225"/>
    </row>
    <row r="139" spans="1:13" ht="10.199999999999999" customHeight="1">
      <c r="A139" s="209"/>
      <c r="B139" s="214"/>
      <c r="C139" s="215"/>
      <c r="D139" s="209"/>
      <c r="E139" s="220"/>
      <c r="F139" s="221"/>
      <c r="G139" s="209"/>
      <c r="H139" s="25" t="s">
        <v>71</v>
      </c>
      <c r="I139" s="86" t="s">
        <v>146</v>
      </c>
      <c r="J139" s="25" t="s">
        <v>71</v>
      </c>
      <c r="K139" s="87" t="s">
        <v>63</v>
      </c>
      <c r="L139" s="226"/>
      <c r="M139" s="227"/>
    </row>
    <row r="140" spans="1:13" ht="10.199999999999999" customHeight="1">
      <c r="A140" s="207">
        <v>23</v>
      </c>
      <c r="B140" s="210"/>
      <c r="C140" s="211"/>
      <c r="D140" s="207"/>
      <c r="E140" s="216"/>
      <c r="F140" s="217"/>
      <c r="G140" s="207"/>
      <c r="H140" s="44" t="s">
        <v>71</v>
      </c>
      <c r="I140" s="167" t="s">
        <v>4</v>
      </c>
      <c r="J140" s="44" t="s">
        <v>71</v>
      </c>
      <c r="K140" s="168" t="s">
        <v>5</v>
      </c>
      <c r="L140" s="222"/>
      <c r="M140" s="223"/>
    </row>
    <row r="141" spans="1:13" ht="10.199999999999999" customHeight="1">
      <c r="A141" s="208"/>
      <c r="B141" s="212"/>
      <c r="C141" s="213"/>
      <c r="D141" s="208"/>
      <c r="E141" s="218"/>
      <c r="F141" s="219"/>
      <c r="G141" s="208"/>
      <c r="H141" s="46" t="s">
        <v>71</v>
      </c>
      <c r="I141" s="85" t="s">
        <v>56</v>
      </c>
      <c r="J141" s="46" t="s">
        <v>71</v>
      </c>
      <c r="K141" s="170" t="s">
        <v>60</v>
      </c>
      <c r="L141" s="224"/>
      <c r="M141" s="225"/>
    </row>
    <row r="142" spans="1:13" ht="10.199999999999999" customHeight="1">
      <c r="A142" s="208"/>
      <c r="B142" s="212"/>
      <c r="C142" s="213"/>
      <c r="D142" s="208"/>
      <c r="E142" s="220"/>
      <c r="F142" s="221"/>
      <c r="G142" s="208"/>
      <c r="H142" s="46" t="s">
        <v>71</v>
      </c>
      <c r="I142" s="85" t="s">
        <v>41</v>
      </c>
      <c r="J142" s="46" t="s">
        <v>71</v>
      </c>
      <c r="K142" s="170" t="s">
        <v>59</v>
      </c>
      <c r="L142" s="224"/>
      <c r="M142" s="225"/>
    </row>
    <row r="143" spans="1:13" ht="10.199999999999999" customHeight="1">
      <c r="A143" s="208"/>
      <c r="B143" s="212"/>
      <c r="C143" s="213"/>
      <c r="D143" s="208"/>
      <c r="E143" s="216"/>
      <c r="F143" s="217"/>
      <c r="G143" s="208"/>
      <c r="H143" s="46" t="s">
        <v>71</v>
      </c>
      <c r="I143" s="85" t="s">
        <v>57</v>
      </c>
      <c r="J143" s="46" t="s">
        <v>71</v>
      </c>
      <c r="K143" s="170" t="s">
        <v>61</v>
      </c>
      <c r="L143" s="224"/>
      <c r="M143" s="225"/>
    </row>
    <row r="144" spans="1:13" ht="10.199999999999999" customHeight="1">
      <c r="A144" s="208"/>
      <c r="B144" s="212"/>
      <c r="C144" s="213"/>
      <c r="D144" s="208"/>
      <c r="E144" s="218"/>
      <c r="F144" s="219"/>
      <c r="G144" s="208"/>
      <c r="H144" s="46" t="s">
        <v>71</v>
      </c>
      <c r="I144" s="85" t="s">
        <v>58</v>
      </c>
      <c r="J144" s="46" t="s">
        <v>71</v>
      </c>
      <c r="K144" s="170" t="s">
        <v>62</v>
      </c>
      <c r="L144" s="224"/>
      <c r="M144" s="225"/>
    </row>
    <row r="145" spans="1:13" ht="10.199999999999999" customHeight="1">
      <c r="A145" s="209"/>
      <c r="B145" s="214"/>
      <c r="C145" s="215"/>
      <c r="D145" s="209"/>
      <c r="E145" s="220"/>
      <c r="F145" s="221"/>
      <c r="G145" s="209"/>
      <c r="H145" s="25" t="s">
        <v>71</v>
      </c>
      <c r="I145" s="86" t="s">
        <v>146</v>
      </c>
      <c r="J145" s="25" t="s">
        <v>71</v>
      </c>
      <c r="K145" s="87" t="s">
        <v>63</v>
      </c>
      <c r="L145" s="226"/>
      <c r="M145" s="227"/>
    </row>
    <row r="146" spans="1:13" ht="10.199999999999999" customHeight="1">
      <c r="A146" s="207">
        <v>24</v>
      </c>
      <c r="B146" s="210"/>
      <c r="C146" s="211"/>
      <c r="D146" s="207"/>
      <c r="E146" s="216"/>
      <c r="F146" s="217"/>
      <c r="G146" s="207"/>
      <c r="H146" s="44" t="s">
        <v>71</v>
      </c>
      <c r="I146" s="167" t="s">
        <v>4</v>
      </c>
      <c r="J146" s="44" t="s">
        <v>71</v>
      </c>
      <c r="K146" s="168" t="s">
        <v>5</v>
      </c>
      <c r="L146" s="222"/>
      <c r="M146" s="223"/>
    </row>
    <row r="147" spans="1:13" ht="10.199999999999999" customHeight="1">
      <c r="A147" s="208"/>
      <c r="B147" s="212"/>
      <c r="C147" s="213"/>
      <c r="D147" s="208"/>
      <c r="E147" s="218"/>
      <c r="F147" s="219"/>
      <c r="G147" s="208"/>
      <c r="H147" s="46" t="s">
        <v>71</v>
      </c>
      <c r="I147" s="85" t="s">
        <v>56</v>
      </c>
      <c r="J147" s="46" t="s">
        <v>71</v>
      </c>
      <c r="K147" s="170" t="s">
        <v>60</v>
      </c>
      <c r="L147" s="224"/>
      <c r="M147" s="225"/>
    </row>
    <row r="148" spans="1:13" ht="10.199999999999999" customHeight="1">
      <c r="A148" s="208"/>
      <c r="B148" s="212"/>
      <c r="C148" s="213"/>
      <c r="D148" s="208"/>
      <c r="E148" s="220"/>
      <c r="F148" s="221"/>
      <c r="G148" s="208"/>
      <c r="H148" s="46" t="s">
        <v>71</v>
      </c>
      <c r="I148" s="85" t="s">
        <v>41</v>
      </c>
      <c r="J148" s="46" t="s">
        <v>71</v>
      </c>
      <c r="K148" s="170" t="s">
        <v>59</v>
      </c>
      <c r="L148" s="224"/>
      <c r="M148" s="225"/>
    </row>
    <row r="149" spans="1:13" ht="10.199999999999999" customHeight="1">
      <c r="A149" s="208"/>
      <c r="B149" s="212"/>
      <c r="C149" s="213"/>
      <c r="D149" s="208"/>
      <c r="E149" s="216"/>
      <c r="F149" s="217"/>
      <c r="G149" s="208"/>
      <c r="H149" s="46" t="s">
        <v>71</v>
      </c>
      <c r="I149" s="85" t="s">
        <v>57</v>
      </c>
      <c r="J149" s="46" t="s">
        <v>71</v>
      </c>
      <c r="K149" s="170" t="s">
        <v>61</v>
      </c>
      <c r="L149" s="224"/>
      <c r="M149" s="225"/>
    </row>
    <row r="150" spans="1:13" ht="10.199999999999999" customHeight="1">
      <c r="A150" s="208"/>
      <c r="B150" s="212"/>
      <c r="C150" s="213"/>
      <c r="D150" s="208"/>
      <c r="E150" s="218"/>
      <c r="F150" s="219"/>
      <c r="G150" s="208"/>
      <c r="H150" s="46" t="s">
        <v>71</v>
      </c>
      <c r="I150" s="85" t="s">
        <v>58</v>
      </c>
      <c r="J150" s="46" t="s">
        <v>71</v>
      </c>
      <c r="K150" s="170" t="s">
        <v>62</v>
      </c>
      <c r="L150" s="224"/>
      <c r="M150" s="225"/>
    </row>
    <row r="151" spans="1:13" ht="10.199999999999999" customHeight="1">
      <c r="A151" s="209"/>
      <c r="B151" s="214"/>
      <c r="C151" s="215"/>
      <c r="D151" s="209"/>
      <c r="E151" s="220"/>
      <c r="F151" s="221"/>
      <c r="G151" s="209"/>
      <c r="H151" s="25" t="s">
        <v>71</v>
      </c>
      <c r="I151" s="86" t="s">
        <v>146</v>
      </c>
      <c r="J151" s="25" t="s">
        <v>71</v>
      </c>
      <c r="K151" s="87" t="s">
        <v>63</v>
      </c>
      <c r="L151" s="226"/>
      <c r="M151" s="227"/>
    </row>
    <row r="152" spans="1:13" ht="10.199999999999999" customHeight="1">
      <c r="A152" s="207">
        <v>25</v>
      </c>
      <c r="B152" s="210"/>
      <c r="C152" s="211"/>
      <c r="D152" s="207"/>
      <c r="E152" s="216"/>
      <c r="F152" s="217"/>
      <c r="G152" s="207"/>
      <c r="H152" s="44" t="s">
        <v>71</v>
      </c>
      <c r="I152" s="167" t="s">
        <v>4</v>
      </c>
      <c r="J152" s="44" t="s">
        <v>71</v>
      </c>
      <c r="K152" s="168" t="s">
        <v>5</v>
      </c>
      <c r="L152" s="222"/>
      <c r="M152" s="223"/>
    </row>
    <row r="153" spans="1:13" ht="10.199999999999999" customHeight="1">
      <c r="A153" s="208"/>
      <c r="B153" s="212"/>
      <c r="C153" s="213"/>
      <c r="D153" s="208"/>
      <c r="E153" s="218"/>
      <c r="F153" s="219"/>
      <c r="G153" s="208"/>
      <c r="H153" s="46" t="s">
        <v>71</v>
      </c>
      <c r="I153" s="85" t="s">
        <v>56</v>
      </c>
      <c r="J153" s="46" t="s">
        <v>71</v>
      </c>
      <c r="K153" s="170" t="s">
        <v>60</v>
      </c>
      <c r="L153" s="224"/>
      <c r="M153" s="225"/>
    </row>
    <row r="154" spans="1:13" ht="10.199999999999999" customHeight="1">
      <c r="A154" s="208"/>
      <c r="B154" s="212"/>
      <c r="C154" s="213"/>
      <c r="D154" s="208"/>
      <c r="E154" s="220"/>
      <c r="F154" s="221"/>
      <c r="G154" s="208"/>
      <c r="H154" s="46" t="s">
        <v>71</v>
      </c>
      <c r="I154" s="85" t="s">
        <v>41</v>
      </c>
      <c r="J154" s="46" t="s">
        <v>71</v>
      </c>
      <c r="K154" s="170" t="s">
        <v>59</v>
      </c>
      <c r="L154" s="224"/>
      <c r="M154" s="225"/>
    </row>
    <row r="155" spans="1:13" ht="10.199999999999999" customHeight="1">
      <c r="A155" s="208"/>
      <c r="B155" s="212"/>
      <c r="C155" s="213"/>
      <c r="D155" s="208"/>
      <c r="E155" s="216"/>
      <c r="F155" s="217"/>
      <c r="G155" s="208"/>
      <c r="H155" s="46" t="s">
        <v>71</v>
      </c>
      <c r="I155" s="85" t="s">
        <v>57</v>
      </c>
      <c r="J155" s="46" t="s">
        <v>71</v>
      </c>
      <c r="K155" s="170" t="s">
        <v>61</v>
      </c>
      <c r="L155" s="224"/>
      <c r="M155" s="225"/>
    </row>
    <row r="156" spans="1:13" ht="10.199999999999999" customHeight="1">
      <c r="A156" s="208"/>
      <c r="B156" s="212"/>
      <c r="C156" s="213"/>
      <c r="D156" s="208"/>
      <c r="E156" s="218"/>
      <c r="F156" s="219"/>
      <c r="G156" s="208"/>
      <c r="H156" s="46" t="s">
        <v>71</v>
      </c>
      <c r="I156" s="85" t="s">
        <v>58</v>
      </c>
      <c r="J156" s="46" t="s">
        <v>71</v>
      </c>
      <c r="K156" s="170" t="s">
        <v>62</v>
      </c>
      <c r="L156" s="224"/>
      <c r="M156" s="225"/>
    </row>
    <row r="157" spans="1:13" ht="10.199999999999999" customHeight="1">
      <c r="A157" s="209"/>
      <c r="B157" s="214"/>
      <c r="C157" s="215"/>
      <c r="D157" s="209"/>
      <c r="E157" s="220"/>
      <c r="F157" s="221"/>
      <c r="G157" s="209"/>
      <c r="H157" s="25" t="s">
        <v>71</v>
      </c>
      <c r="I157" s="86" t="s">
        <v>146</v>
      </c>
      <c r="J157" s="25" t="s">
        <v>71</v>
      </c>
      <c r="K157" s="87" t="s">
        <v>63</v>
      </c>
      <c r="L157" s="226"/>
      <c r="M157" s="227"/>
    </row>
    <row r="158" spans="1:13" ht="10.199999999999999" customHeight="1">
      <c r="A158" s="207">
        <v>26</v>
      </c>
      <c r="B158" s="210"/>
      <c r="C158" s="211"/>
      <c r="D158" s="207"/>
      <c r="E158" s="216"/>
      <c r="F158" s="217"/>
      <c r="G158" s="207"/>
      <c r="H158" s="44" t="s">
        <v>71</v>
      </c>
      <c r="I158" s="167" t="s">
        <v>4</v>
      </c>
      <c r="J158" s="44" t="s">
        <v>71</v>
      </c>
      <c r="K158" s="168" t="s">
        <v>5</v>
      </c>
      <c r="L158" s="222"/>
      <c r="M158" s="223"/>
    </row>
    <row r="159" spans="1:13" ht="10.199999999999999" customHeight="1">
      <c r="A159" s="208"/>
      <c r="B159" s="212"/>
      <c r="C159" s="213"/>
      <c r="D159" s="208"/>
      <c r="E159" s="218"/>
      <c r="F159" s="219"/>
      <c r="G159" s="208"/>
      <c r="H159" s="46" t="s">
        <v>71</v>
      </c>
      <c r="I159" s="85" t="s">
        <v>56</v>
      </c>
      <c r="J159" s="46" t="s">
        <v>71</v>
      </c>
      <c r="K159" s="170" t="s">
        <v>60</v>
      </c>
      <c r="L159" s="224"/>
      <c r="M159" s="225"/>
    </row>
    <row r="160" spans="1:13" ht="10.199999999999999" customHeight="1">
      <c r="A160" s="208"/>
      <c r="B160" s="212"/>
      <c r="C160" s="213"/>
      <c r="D160" s="208"/>
      <c r="E160" s="220"/>
      <c r="F160" s="221"/>
      <c r="G160" s="208"/>
      <c r="H160" s="46" t="s">
        <v>71</v>
      </c>
      <c r="I160" s="85" t="s">
        <v>41</v>
      </c>
      <c r="J160" s="46" t="s">
        <v>71</v>
      </c>
      <c r="K160" s="170" t="s">
        <v>59</v>
      </c>
      <c r="L160" s="224"/>
      <c r="M160" s="225"/>
    </row>
    <row r="161" spans="1:13" ht="10.199999999999999" customHeight="1">
      <c r="A161" s="208"/>
      <c r="B161" s="212"/>
      <c r="C161" s="213"/>
      <c r="D161" s="208"/>
      <c r="E161" s="216"/>
      <c r="F161" s="217"/>
      <c r="G161" s="208"/>
      <c r="H161" s="46" t="s">
        <v>71</v>
      </c>
      <c r="I161" s="85" t="s">
        <v>57</v>
      </c>
      <c r="J161" s="46" t="s">
        <v>71</v>
      </c>
      <c r="K161" s="170" t="s">
        <v>61</v>
      </c>
      <c r="L161" s="224"/>
      <c r="M161" s="225"/>
    </row>
    <row r="162" spans="1:13" ht="10.199999999999999" customHeight="1">
      <c r="A162" s="208"/>
      <c r="B162" s="212"/>
      <c r="C162" s="213"/>
      <c r="D162" s="208"/>
      <c r="E162" s="218"/>
      <c r="F162" s="219"/>
      <c r="G162" s="208"/>
      <c r="H162" s="46" t="s">
        <v>71</v>
      </c>
      <c r="I162" s="85" t="s">
        <v>58</v>
      </c>
      <c r="J162" s="46" t="s">
        <v>71</v>
      </c>
      <c r="K162" s="170" t="s">
        <v>62</v>
      </c>
      <c r="L162" s="224"/>
      <c r="M162" s="225"/>
    </row>
    <row r="163" spans="1:13" ht="10.199999999999999" customHeight="1">
      <c r="A163" s="209"/>
      <c r="B163" s="214"/>
      <c r="C163" s="215"/>
      <c r="D163" s="209"/>
      <c r="E163" s="220"/>
      <c r="F163" s="221"/>
      <c r="G163" s="209"/>
      <c r="H163" s="25" t="s">
        <v>71</v>
      </c>
      <c r="I163" s="86" t="s">
        <v>146</v>
      </c>
      <c r="J163" s="25" t="s">
        <v>71</v>
      </c>
      <c r="K163" s="87" t="s">
        <v>63</v>
      </c>
      <c r="L163" s="226"/>
      <c r="M163" s="227"/>
    </row>
    <row r="164" spans="1:13" ht="10.199999999999999" customHeight="1">
      <c r="A164" s="207">
        <v>27</v>
      </c>
      <c r="B164" s="210"/>
      <c r="C164" s="211"/>
      <c r="D164" s="207"/>
      <c r="E164" s="216"/>
      <c r="F164" s="217"/>
      <c r="G164" s="207"/>
      <c r="H164" s="44" t="s">
        <v>71</v>
      </c>
      <c r="I164" s="167" t="s">
        <v>4</v>
      </c>
      <c r="J164" s="44" t="s">
        <v>71</v>
      </c>
      <c r="K164" s="168" t="s">
        <v>5</v>
      </c>
      <c r="L164" s="222"/>
      <c r="M164" s="223"/>
    </row>
    <row r="165" spans="1:13" ht="10.199999999999999" customHeight="1">
      <c r="A165" s="208"/>
      <c r="B165" s="212"/>
      <c r="C165" s="213"/>
      <c r="D165" s="208"/>
      <c r="E165" s="218"/>
      <c r="F165" s="219"/>
      <c r="G165" s="208"/>
      <c r="H165" s="46" t="s">
        <v>71</v>
      </c>
      <c r="I165" s="85" t="s">
        <v>56</v>
      </c>
      <c r="J165" s="46" t="s">
        <v>71</v>
      </c>
      <c r="K165" s="170" t="s">
        <v>60</v>
      </c>
      <c r="L165" s="224"/>
      <c r="M165" s="225"/>
    </row>
    <row r="166" spans="1:13" ht="10.199999999999999" customHeight="1">
      <c r="A166" s="208"/>
      <c r="B166" s="212"/>
      <c r="C166" s="213"/>
      <c r="D166" s="208"/>
      <c r="E166" s="220"/>
      <c r="F166" s="221"/>
      <c r="G166" s="208"/>
      <c r="H166" s="46" t="s">
        <v>71</v>
      </c>
      <c r="I166" s="85" t="s">
        <v>41</v>
      </c>
      <c r="J166" s="46" t="s">
        <v>71</v>
      </c>
      <c r="K166" s="170" t="s">
        <v>59</v>
      </c>
      <c r="L166" s="224"/>
      <c r="M166" s="225"/>
    </row>
    <row r="167" spans="1:13" ht="10.199999999999999" customHeight="1">
      <c r="A167" s="208"/>
      <c r="B167" s="212"/>
      <c r="C167" s="213"/>
      <c r="D167" s="208"/>
      <c r="E167" s="216"/>
      <c r="F167" s="217"/>
      <c r="G167" s="208"/>
      <c r="H167" s="46" t="s">
        <v>71</v>
      </c>
      <c r="I167" s="85" t="s">
        <v>57</v>
      </c>
      <c r="J167" s="46" t="s">
        <v>71</v>
      </c>
      <c r="K167" s="170" t="s">
        <v>61</v>
      </c>
      <c r="L167" s="224"/>
      <c r="M167" s="225"/>
    </row>
    <row r="168" spans="1:13" ht="10.199999999999999" customHeight="1">
      <c r="A168" s="208"/>
      <c r="B168" s="212"/>
      <c r="C168" s="213"/>
      <c r="D168" s="208"/>
      <c r="E168" s="218"/>
      <c r="F168" s="219"/>
      <c r="G168" s="208"/>
      <c r="H168" s="46" t="s">
        <v>71</v>
      </c>
      <c r="I168" s="85" t="s">
        <v>58</v>
      </c>
      <c r="J168" s="46" t="s">
        <v>71</v>
      </c>
      <c r="K168" s="170" t="s">
        <v>62</v>
      </c>
      <c r="L168" s="224"/>
      <c r="M168" s="225"/>
    </row>
    <row r="169" spans="1:13" ht="10.199999999999999" customHeight="1">
      <c r="A169" s="209"/>
      <c r="B169" s="214"/>
      <c r="C169" s="215"/>
      <c r="D169" s="209"/>
      <c r="E169" s="220"/>
      <c r="F169" s="221"/>
      <c r="G169" s="209"/>
      <c r="H169" s="25" t="s">
        <v>71</v>
      </c>
      <c r="I169" s="86" t="s">
        <v>146</v>
      </c>
      <c r="J169" s="25" t="s">
        <v>71</v>
      </c>
      <c r="K169" s="87" t="s">
        <v>63</v>
      </c>
      <c r="L169" s="226"/>
      <c r="M169" s="227"/>
    </row>
    <row r="170" spans="1:13" ht="10.199999999999999" customHeight="1">
      <c r="A170" s="207">
        <v>28</v>
      </c>
      <c r="B170" s="210"/>
      <c r="C170" s="211"/>
      <c r="D170" s="207"/>
      <c r="E170" s="216"/>
      <c r="F170" s="217"/>
      <c r="G170" s="207"/>
      <c r="H170" s="44" t="s">
        <v>71</v>
      </c>
      <c r="I170" s="167" t="s">
        <v>4</v>
      </c>
      <c r="J170" s="44" t="s">
        <v>71</v>
      </c>
      <c r="K170" s="168" t="s">
        <v>5</v>
      </c>
      <c r="L170" s="222"/>
      <c r="M170" s="223"/>
    </row>
    <row r="171" spans="1:13" ht="10.199999999999999" customHeight="1">
      <c r="A171" s="208"/>
      <c r="B171" s="212"/>
      <c r="C171" s="213"/>
      <c r="D171" s="208"/>
      <c r="E171" s="218"/>
      <c r="F171" s="219"/>
      <c r="G171" s="208"/>
      <c r="H171" s="46" t="s">
        <v>71</v>
      </c>
      <c r="I171" s="85" t="s">
        <v>56</v>
      </c>
      <c r="J171" s="46" t="s">
        <v>71</v>
      </c>
      <c r="K171" s="170" t="s">
        <v>60</v>
      </c>
      <c r="L171" s="224"/>
      <c r="M171" s="225"/>
    </row>
    <row r="172" spans="1:13" ht="10.199999999999999" customHeight="1">
      <c r="A172" s="208"/>
      <c r="B172" s="212"/>
      <c r="C172" s="213"/>
      <c r="D172" s="208"/>
      <c r="E172" s="220"/>
      <c r="F172" s="221"/>
      <c r="G172" s="208"/>
      <c r="H172" s="46" t="s">
        <v>71</v>
      </c>
      <c r="I172" s="85" t="s">
        <v>41</v>
      </c>
      <c r="J172" s="46" t="s">
        <v>71</v>
      </c>
      <c r="K172" s="170" t="s">
        <v>59</v>
      </c>
      <c r="L172" s="224"/>
      <c r="M172" s="225"/>
    </row>
    <row r="173" spans="1:13" ht="10.199999999999999" customHeight="1">
      <c r="A173" s="208"/>
      <c r="B173" s="212"/>
      <c r="C173" s="213"/>
      <c r="D173" s="208"/>
      <c r="E173" s="216"/>
      <c r="F173" s="217"/>
      <c r="G173" s="208"/>
      <c r="H173" s="46" t="s">
        <v>71</v>
      </c>
      <c r="I173" s="85" t="s">
        <v>57</v>
      </c>
      <c r="J173" s="46" t="s">
        <v>71</v>
      </c>
      <c r="K173" s="170" t="s">
        <v>61</v>
      </c>
      <c r="L173" s="224"/>
      <c r="M173" s="225"/>
    </row>
    <row r="174" spans="1:13" ht="10.199999999999999" customHeight="1">
      <c r="A174" s="208"/>
      <c r="B174" s="212"/>
      <c r="C174" s="213"/>
      <c r="D174" s="208"/>
      <c r="E174" s="218"/>
      <c r="F174" s="219"/>
      <c r="G174" s="208"/>
      <c r="H174" s="46" t="s">
        <v>71</v>
      </c>
      <c r="I174" s="85" t="s">
        <v>58</v>
      </c>
      <c r="J174" s="46" t="s">
        <v>71</v>
      </c>
      <c r="K174" s="170" t="s">
        <v>62</v>
      </c>
      <c r="L174" s="224"/>
      <c r="M174" s="225"/>
    </row>
    <row r="175" spans="1:13" ht="10.199999999999999" customHeight="1">
      <c r="A175" s="209"/>
      <c r="B175" s="214"/>
      <c r="C175" s="215"/>
      <c r="D175" s="209"/>
      <c r="E175" s="220"/>
      <c r="F175" s="221"/>
      <c r="G175" s="209"/>
      <c r="H175" s="25" t="s">
        <v>71</v>
      </c>
      <c r="I175" s="86" t="s">
        <v>146</v>
      </c>
      <c r="J175" s="25" t="s">
        <v>71</v>
      </c>
      <c r="K175" s="87" t="s">
        <v>63</v>
      </c>
      <c r="L175" s="226"/>
      <c r="M175" s="227"/>
    </row>
    <row r="176" spans="1:13" ht="10.199999999999999" customHeight="1">
      <c r="A176" s="207">
        <v>29</v>
      </c>
      <c r="B176" s="210"/>
      <c r="C176" s="211"/>
      <c r="D176" s="207"/>
      <c r="E176" s="216"/>
      <c r="F176" s="217"/>
      <c r="G176" s="207"/>
      <c r="H176" s="44" t="s">
        <v>71</v>
      </c>
      <c r="I176" s="167" t="s">
        <v>4</v>
      </c>
      <c r="J176" s="44" t="s">
        <v>71</v>
      </c>
      <c r="K176" s="168" t="s">
        <v>5</v>
      </c>
      <c r="L176" s="222"/>
      <c r="M176" s="223"/>
    </row>
    <row r="177" spans="1:39" ht="10.199999999999999" customHeight="1">
      <c r="A177" s="208"/>
      <c r="B177" s="212"/>
      <c r="C177" s="213"/>
      <c r="D177" s="208"/>
      <c r="E177" s="218"/>
      <c r="F177" s="219"/>
      <c r="G177" s="208"/>
      <c r="H177" s="46" t="s">
        <v>71</v>
      </c>
      <c r="I177" s="85" t="s">
        <v>56</v>
      </c>
      <c r="J177" s="46" t="s">
        <v>71</v>
      </c>
      <c r="K177" s="170" t="s">
        <v>60</v>
      </c>
      <c r="L177" s="224"/>
      <c r="M177" s="225"/>
    </row>
    <row r="178" spans="1:39" ht="10.199999999999999" customHeight="1">
      <c r="A178" s="208"/>
      <c r="B178" s="212"/>
      <c r="C178" s="213"/>
      <c r="D178" s="208"/>
      <c r="E178" s="220"/>
      <c r="F178" s="221"/>
      <c r="G178" s="208"/>
      <c r="H178" s="46" t="s">
        <v>71</v>
      </c>
      <c r="I178" s="85" t="s">
        <v>41</v>
      </c>
      <c r="J178" s="46" t="s">
        <v>71</v>
      </c>
      <c r="K178" s="170" t="s">
        <v>59</v>
      </c>
      <c r="L178" s="224"/>
      <c r="M178" s="225"/>
    </row>
    <row r="179" spans="1:39" ht="10.199999999999999" customHeight="1">
      <c r="A179" s="208"/>
      <c r="B179" s="212"/>
      <c r="C179" s="213"/>
      <c r="D179" s="208"/>
      <c r="E179" s="216"/>
      <c r="F179" s="217"/>
      <c r="G179" s="208"/>
      <c r="H179" s="46" t="s">
        <v>71</v>
      </c>
      <c r="I179" s="85" t="s">
        <v>57</v>
      </c>
      <c r="J179" s="46" t="s">
        <v>71</v>
      </c>
      <c r="K179" s="170" t="s">
        <v>61</v>
      </c>
      <c r="L179" s="224"/>
      <c r="M179" s="225"/>
    </row>
    <row r="180" spans="1:39" ht="10.199999999999999" customHeight="1">
      <c r="A180" s="208"/>
      <c r="B180" s="212"/>
      <c r="C180" s="213"/>
      <c r="D180" s="208"/>
      <c r="E180" s="218"/>
      <c r="F180" s="219"/>
      <c r="G180" s="208"/>
      <c r="H180" s="46" t="s">
        <v>71</v>
      </c>
      <c r="I180" s="85" t="s">
        <v>58</v>
      </c>
      <c r="J180" s="46" t="s">
        <v>71</v>
      </c>
      <c r="K180" s="170" t="s">
        <v>62</v>
      </c>
      <c r="L180" s="224"/>
      <c r="M180" s="225"/>
    </row>
    <row r="181" spans="1:39" ht="10.199999999999999" customHeight="1">
      <c r="A181" s="209"/>
      <c r="B181" s="214"/>
      <c r="C181" s="215"/>
      <c r="D181" s="209"/>
      <c r="E181" s="220"/>
      <c r="F181" s="221"/>
      <c r="G181" s="209"/>
      <c r="H181" s="25" t="s">
        <v>71</v>
      </c>
      <c r="I181" s="86" t="s">
        <v>146</v>
      </c>
      <c r="J181" s="25" t="s">
        <v>71</v>
      </c>
      <c r="K181" s="87" t="s">
        <v>63</v>
      </c>
      <c r="L181" s="226"/>
      <c r="M181" s="227"/>
    </row>
    <row r="182" spans="1:39" ht="10.199999999999999" customHeight="1">
      <c r="A182" s="207">
        <v>30</v>
      </c>
      <c r="B182" s="210"/>
      <c r="C182" s="211"/>
      <c r="D182" s="207"/>
      <c r="E182" s="216"/>
      <c r="F182" s="217"/>
      <c r="G182" s="207"/>
      <c r="H182" s="44" t="s">
        <v>71</v>
      </c>
      <c r="I182" s="167" t="s">
        <v>4</v>
      </c>
      <c r="J182" s="44" t="s">
        <v>71</v>
      </c>
      <c r="K182" s="168" t="s">
        <v>5</v>
      </c>
      <c r="L182" s="222"/>
      <c r="M182" s="223"/>
    </row>
    <row r="183" spans="1:39" ht="10.199999999999999" customHeight="1">
      <c r="A183" s="208"/>
      <c r="B183" s="212"/>
      <c r="C183" s="213"/>
      <c r="D183" s="208"/>
      <c r="E183" s="218"/>
      <c r="F183" s="219"/>
      <c r="G183" s="208"/>
      <c r="H183" s="46" t="s">
        <v>71</v>
      </c>
      <c r="I183" s="85" t="s">
        <v>56</v>
      </c>
      <c r="J183" s="46" t="s">
        <v>71</v>
      </c>
      <c r="K183" s="170" t="s">
        <v>60</v>
      </c>
      <c r="L183" s="224"/>
      <c r="M183" s="225"/>
    </row>
    <row r="184" spans="1:39" ht="10.199999999999999" customHeight="1">
      <c r="A184" s="208"/>
      <c r="B184" s="212"/>
      <c r="C184" s="213"/>
      <c r="D184" s="208"/>
      <c r="E184" s="220"/>
      <c r="F184" s="221"/>
      <c r="G184" s="208"/>
      <c r="H184" s="46" t="s">
        <v>71</v>
      </c>
      <c r="I184" s="85" t="s">
        <v>41</v>
      </c>
      <c r="J184" s="46" t="s">
        <v>71</v>
      </c>
      <c r="K184" s="170" t="s">
        <v>59</v>
      </c>
      <c r="L184" s="224"/>
      <c r="M184" s="225"/>
    </row>
    <row r="185" spans="1:39" ht="10.199999999999999" customHeight="1">
      <c r="A185" s="208"/>
      <c r="B185" s="212"/>
      <c r="C185" s="213"/>
      <c r="D185" s="208"/>
      <c r="E185" s="216"/>
      <c r="F185" s="217"/>
      <c r="G185" s="208"/>
      <c r="H185" s="46" t="s">
        <v>71</v>
      </c>
      <c r="I185" s="85" t="s">
        <v>57</v>
      </c>
      <c r="J185" s="46" t="s">
        <v>71</v>
      </c>
      <c r="K185" s="170" t="s">
        <v>61</v>
      </c>
      <c r="L185" s="224"/>
      <c r="M185" s="225"/>
    </row>
    <row r="186" spans="1:39" ht="10.199999999999999" customHeight="1">
      <c r="A186" s="208"/>
      <c r="B186" s="212"/>
      <c r="C186" s="213"/>
      <c r="D186" s="208"/>
      <c r="E186" s="218"/>
      <c r="F186" s="219"/>
      <c r="G186" s="208"/>
      <c r="H186" s="46" t="s">
        <v>71</v>
      </c>
      <c r="I186" s="85" t="s">
        <v>58</v>
      </c>
      <c r="J186" s="46" t="s">
        <v>71</v>
      </c>
      <c r="K186" s="170" t="s">
        <v>62</v>
      </c>
      <c r="L186" s="224"/>
      <c r="M186" s="225"/>
    </row>
    <row r="187" spans="1:39" ht="10.199999999999999" customHeight="1">
      <c r="A187" s="209"/>
      <c r="B187" s="214"/>
      <c r="C187" s="215"/>
      <c r="D187" s="209"/>
      <c r="E187" s="220"/>
      <c r="F187" s="221"/>
      <c r="G187" s="209"/>
      <c r="H187" s="25" t="s">
        <v>71</v>
      </c>
      <c r="I187" s="86" t="s">
        <v>146</v>
      </c>
      <c r="J187" s="25" t="s">
        <v>71</v>
      </c>
      <c r="K187" s="87" t="s">
        <v>63</v>
      </c>
      <c r="L187" s="226"/>
      <c r="M187" s="227"/>
    </row>
    <row r="188" spans="1:39" s="79" customFormat="1" ht="28.4" customHeight="1">
      <c r="A188" s="276" t="s">
        <v>73</v>
      </c>
      <c r="B188" s="276"/>
      <c r="C188" s="276"/>
      <c r="D188" s="276"/>
      <c r="E188" s="274"/>
      <c r="F188" s="274"/>
      <c r="G188" s="274"/>
      <c r="H188" s="185"/>
      <c r="I188" s="275" t="s">
        <v>72</v>
      </c>
      <c r="J188" s="275"/>
      <c r="K188" s="274"/>
      <c r="L188" s="274"/>
      <c r="M188" s="186"/>
      <c r="O188" s="159"/>
      <c r="P188" s="102"/>
      <c r="Q188" s="102"/>
      <c r="R188" s="102"/>
      <c r="S188" s="102"/>
      <c r="T188" s="103"/>
      <c r="U188" s="102"/>
      <c r="V188" s="160"/>
      <c r="W188" s="160"/>
      <c r="X188" s="161"/>
      <c r="Y188" s="160"/>
      <c r="Z188" s="160"/>
      <c r="AA188" s="160"/>
      <c r="AB188" s="160"/>
      <c r="AC188" s="160"/>
      <c r="AD188" s="160"/>
      <c r="AE188" s="160"/>
      <c r="AF188" s="160"/>
      <c r="AG188" s="160"/>
      <c r="AH188" s="160"/>
      <c r="AI188" s="160"/>
      <c r="AJ188" s="160"/>
      <c r="AK188" s="102"/>
      <c r="AL188" s="81"/>
      <c r="AM188" s="82"/>
    </row>
    <row r="189" spans="1:39" ht="17" customHeight="1">
      <c r="A189" s="172" t="s">
        <v>50</v>
      </c>
      <c r="B189" s="173"/>
      <c r="C189" s="186"/>
      <c r="D189" s="186"/>
      <c r="E189" s="186"/>
      <c r="F189" s="186"/>
      <c r="G189" s="186"/>
      <c r="H189" s="186"/>
      <c r="I189" s="186"/>
      <c r="J189" s="186"/>
      <c r="K189" s="186"/>
      <c r="M189" s="186"/>
    </row>
    <row r="190" spans="1:39" ht="14.6" customHeight="1">
      <c r="A190" s="187" t="s">
        <v>51</v>
      </c>
      <c r="B190" s="277" t="s">
        <v>123</v>
      </c>
      <c r="C190" s="277"/>
      <c r="D190" s="277"/>
      <c r="E190" s="277"/>
      <c r="F190" s="277"/>
      <c r="G190" s="277"/>
      <c r="H190" s="277"/>
      <c r="I190" s="277"/>
      <c r="J190" s="277"/>
      <c r="K190" s="277"/>
      <c r="L190" s="277"/>
      <c r="M190" s="277"/>
      <c r="AL190" s="174"/>
      <c r="AM190" s="175"/>
    </row>
    <row r="191" spans="1:39" ht="14.6" customHeight="1">
      <c r="A191" s="187" t="s">
        <v>52</v>
      </c>
      <c r="B191" s="277" t="s">
        <v>124</v>
      </c>
      <c r="C191" s="277"/>
      <c r="D191" s="277"/>
      <c r="E191" s="277"/>
      <c r="F191" s="277"/>
      <c r="G191" s="277"/>
      <c r="H191" s="277"/>
      <c r="I191" s="277"/>
      <c r="J191" s="277"/>
      <c r="K191" s="277"/>
      <c r="L191" s="277"/>
      <c r="M191" s="277"/>
    </row>
    <row r="192" spans="1:39" ht="63.55" customHeight="1">
      <c r="A192" s="187" t="s">
        <v>53</v>
      </c>
      <c r="B192" s="277" t="s">
        <v>150</v>
      </c>
      <c r="C192" s="277"/>
      <c r="D192" s="277"/>
      <c r="E192" s="277"/>
      <c r="F192" s="277"/>
      <c r="G192" s="277"/>
      <c r="H192" s="277"/>
      <c r="I192" s="277"/>
      <c r="J192" s="277"/>
      <c r="K192" s="277"/>
      <c r="L192" s="277"/>
      <c r="M192" s="277"/>
    </row>
    <row r="193" spans="1:15" ht="31.6" customHeight="1">
      <c r="A193" s="187" t="s">
        <v>54</v>
      </c>
      <c r="B193" s="277" t="s">
        <v>125</v>
      </c>
      <c r="C193" s="277"/>
      <c r="D193" s="277"/>
      <c r="E193" s="277"/>
      <c r="F193" s="277"/>
      <c r="G193" s="277"/>
      <c r="H193" s="277"/>
      <c r="I193" s="277"/>
      <c r="J193" s="277"/>
      <c r="K193" s="277"/>
      <c r="L193" s="277"/>
      <c r="M193" s="277"/>
    </row>
    <row r="194" spans="1:15" ht="40.950000000000003" customHeight="1">
      <c r="A194" s="187" t="s">
        <v>55</v>
      </c>
      <c r="B194" s="278" t="s">
        <v>149</v>
      </c>
      <c r="C194" s="278"/>
      <c r="D194" s="278"/>
      <c r="E194" s="278"/>
      <c r="F194" s="278"/>
      <c r="G194" s="278"/>
      <c r="H194" s="278"/>
      <c r="I194" s="278"/>
      <c r="J194" s="278"/>
      <c r="K194" s="278"/>
      <c r="L194" s="278"/>
      <c r="M194" s="278"/>
    </row>
    <row r="195" spans="1:15">
      <c r="O195" s="162"/>
    </row>
  </sheetData>
  <sheetProtection formatCells="0" formatColumns="0" formatRows="0" insertColumns="0" insertRows="0" deleteColumns="0" deleteRows="0" selectLockedCells="1" sort="0" autoFilter="0" pivotTables="0"/>
  <mergeCells count="267">
    <mergeCell ref="A5:L5"/>
    <mergeCell ref="A6:A7"/>
    <mergeCell ref="B6:C7"/>
    <mergeCell ref="D6:D7"/>
    <mergeCell ref="E6:F6"/>
    <mergeCell ref="G6:G7"/>
    <mergeCell ref="H6:K7"/>
    <mergeCell ref="L6:M7"/>
    <mergeCell ref="A1:M1"/>
    <mergeCell ref="A2:M2"/>
    <mergeCell ref="H3:I3"/>
    <mergeCell ref="J3:L3"/>
    <mergeCell ref="A4:B4"/>
    <mergeCell ref="C4:F4"/>
    <mergeCell ref="H4:I4"/>
    <mergeCell ref="J4:L4"/>
    <mergeCell ref="AJ6:AJ7"/>
    <mergeCell ref="E7:F7"/>
    <mergeCell ref="P7:R7"/>
    <mergeCell ref="A8:A13"/>
    <mergeCell ref="B8:C13"/>
    <mergeCell ref="D8:D13"/>
    <mergeCell ref="E8:F10"/>
    <mergeCell ref="G8:G13"/>
    <mergeCell ref="L8:M13"/>
    <mergeCell ref="P8:P19"/>
    <mergeCell ref="AD6:AD7"/>
    <mergeCell ref="AE6:AE7"/>
    <mergeCell ref="AF6:AF7"/>
    <mergeCell ref="AG6:AG7"/>
    <mergeCell ref="AH6:AH7"/>
    <mergeCell ref="AI6:AI7"/>
    <mergeCell ref="X6:X7"/>
    <mergeCell ref="Y6:Y7"/>
    <mergeCell ref="Z6:Z7"/>
    <mergeCell ref="AA6:AA7"/>
    <mergeCell ref="AB6:AB7"/>
    <mergeCell ref="AC6:AC7"/>
    <mergeCell ref="Q8:R8"/>
    <mergeCell ref="U8:U19"/>
    <mergeCell ref="Q9:R9"/>
    <mergeCell ref="Q10:R10"/>
    <mergeCell ref="E11:F13"/>
    <mergeCell ref="Q11:R11"/>
    <mergeCell ref="Q12:Q13"/>
    <mergeCell ref="Q14:R14"/>
    <mergeCell ref="Q15:R15"/>
    <mergeCell ref="Q16:R16"/>
    <mergeCell ref="Q17:R17"/>
    <mergeCell ref="Q18:R18"/>
    <mergeCell ref="Q19:R19"/>
    <mergeCell ref="A20:A25"/>
    <mergeCell ref="B20:C25"/>
    <mergeCell ref="D20:D25"/>
    <mergeCell ref="E20:F22"/>
    <mergeCell ref="G20:G25"/>
    <mergeCell ref="L20:M25"/>
    <mergeCell ref="P20:R20"/>
    <mergeCell ref="A14:A19"/>
    <mergeCell ref="B14:C19"/>
    <mergeCell ref="D14:D19"/>
    <mergeCell ref="E14:F16"/>
    <mergeCell ref="G14:G19"/>
    <mergeCell ref="L14:M19"/>
    <mergeCell ref="E17:F19"/>
    <mergeCell ref="E29:F31"/>
    <mergeCell ref="A32:A37"/>
    <mergeCell ref="B32:C37"/>
    <mergeCell ref="D32:D37"/>
    <mergeCell ref="E32:F34"/>
    <mergeCell ref="G32:G37"/>
    <mergeCell ref="T20:U20"/>
    <mergeCell ref="P21:S21"/>
    <mergeCell ref="T21:U21"/>
    <mergeCell ref="E23:F25"/>
    <mergeCell ref="A26:A31"/>
    <mergeCell ref="B26:C31"/>
    <mergeCell ref="D26:D31"/>
    <mergeCell ref="E26:F28"/>
    <mergeCell ref="G26:G31"/>
    <mergeCell ref="L26:M31"/>
    <mergeCell ref="L32:M37"/>
    <mergeCell ref="E35:F37"/>
    <mergeCell ref="A38:A43"/>
    <mergeCell ref="B38:C43"/>
    <mergeCell ref="D38:D43"/>
    <mergeCell ref="E38:F40"/>
    <mergeCell ref="G38:G43"/>
    <mergeCell ref="L38:M43"/>
    <mergeCell ref="E41:F43"/>
    <mergeCell ref="A50:A55"/>
    <mergeCell ref="B50:C55"/>
    <mergeCell ref="D50:D55"/>
    <mergeCell ref="E50:F52"/>
    <mergeCell ref="G50:G55"/>
    <mergeCell ref="L50:M55"/>
    <mergeCell ref="E53:F55"/>
    <mergeCell ref="A44:A49"/>
    <mergeCell ref="B44:C49"/>
    <mergeCell ref="D44:D49"/>
    <mergeCell ref="E44:F46"/>
    <mergeCell ref="G44:G49"/>
    <mergeCell ref="L44:M49"/>
    <mergeCell ref="E47:F49"/>
    <mergeCell ref="A62:A67"/>
    <mergeCell ref="B62:C67"/>
    <mergeCell ref="D62:D67"/>
    <mergeCell ref="E62:F64"/>
    <mergeCell ref="G62:G67"/>
    <mergeCell ref="L62:M67"/>
    <mergeCell ref="E65:F67"/>
    <mergeCell ref="A56:A61"/>
    <mergeCell ref="B56:C61"/>
    <mergeCell ref="D56:D61"/>
    <mergeCell ref="E56:F58"/>
    <mergeCell ref="G56:G61"/>
    <mergeCell ref="L56:M61"/>
    <mergeCell ref="E59:F61"/>
    <mergeCell ref="A74:A79"/>
    <mergeCell ref="B74:C79"/>
    <mergeCell ref="D74:D79"/>
    <mergeCell ref="E74:F76"/>
    <mergeCell ref="G74:G79"/>
    <mergeCell ref="L74:M79"/>
    <mergeCell ref="E77:F79"/>
    <mergeCell ref="A68:A73"/>
    <mergeCell ref="B68:C73"/>
    <mergeCell ref="D68:D73"/>
    <mergeCell ref="E68:F70"/>
    <mergeCell ref="G68:G73"/>
    <mergeCell ref="L68:M73"/>
    <mergeCell ref="E71:F73"/>
    <mergeCell ref="A86:A91"/>
    <mergeCell ref="B86:C91"/>
    <mergeCell ref="D86:D91"/>
    <mergeCell ref="E86:F88"/>
    <mergeCell ref="G86:G91"/>
    <mergeCell ref="L86:M91"/>
    <mergeCell ref="E89:F91"/>
    <mergeCell ref="A80:A85"/>
    <mergeCell ref="B80:C85"/>
    <mergeCell ref="D80:D85"/>
    <mergeCell ref="E80:F82"/>
    <mergeCell ref="G80:G85"/>
    <mergeCell ref="L80:M85"/>
    <mergeCell ref="E83:F85"/>
    <mergeCell ref="A98:A103"/>
    <mergeCell ref="B98:C103"/>
    <mergeCell ref="D98:D103"/>
    <mergeCell ref="E98:F100"/>
    <mergeCell ref="G98:G103"/>
    <mergeCell ref="L98:M103"/>
    <mergeCell ref="E101:F103"/>
    <mergeCell ref="A92:A97"/>
    <mergeCell ref="B92:C97"/>
    <mergeCell ref="D92:D97"/>
    <mergeCell ref="E92:F94"/>
    <mergeCell ref="G92:G97"/>
    <mergeCell ref="L92:M97"/>
    <mergeCell ref="E95:F97"/>
    <mergeCell ref="A110:A115"/>
    <mergeCell ref="B110:C115"/>
    <mergeCell ref="D110:D115"/>
    <mergeCell ref="E110:F112"/>
    <mergeCell ref="G110:G115"/>
    <mergeCell ref="L110:M115"/>
    <mergeCell ref="E113:F115"/>
    <mergeCell ref="A104:A109"/>
    <mergeCell ref="B104:C109"/>
    <mergeCell ref="D104:D109"/>
    <mergeCell ref="E104:F106"/>
    <mergeCell ref="G104:G109"/>
    <mergeCell ref="L104:M109"/>
    <mergeCell ref="E107:F109"/>
    <mergeCell ref="A122:A127"/>
    <mergeCell ref="B122:C127"/>
    <mergeCell ref="D122:D127"/>
    <mergeCell ref="E122:F124"/>
    <mergeCell ref="G122:G127"/>
    <mergeCell ref="L122:M127"/>
    <mergeCell ref="E125:F127"/>
    <mergeCell ref="A116:A121"/>
    <mergeCell ref="B116:C121"/>
    <mergeCell ref="D116:D121"/>
    <mergeCell ref="E116:F118"/>
    <mergeCell ref="G116:G121"/>
    <mergeCell ref="L116:M121"/>
    <mergeCell ref="E119:F121"/>
    <mergeCell ref="A134:A139"/>
    <mergeCell ref="B134:C139"/>
    <mergeCell ref="D134:D139"/>
    <mergeCell ref="E134:F136"/>
    <mergeCell ref="G134:G139"/>
    <mergeCell ref="L134:M139"/>
    <mergeCell ref="E137:F139"/>
    <mergeCell ref="A128:A133"/>
    <mergeCell ref="B128:C133"/>
    <mergeCell ref="D128:D133"/>
    <mergeCell ref="E128:F130"/>
    <mergeCell ref="G128:G133"/>
    <mergeCell ref="L128:M133"/>
    <mergeCell ref="E131:F133"/>
    <mergeCell ref="A146:A151"/>
    <mergeCell ref="B146:C151"/>
    <mergeCell ref="D146:D151"/>
    <mergeCell ref="E146:F148"/>
    <mergeCell ref="G146:G151"/>
    <mergeCell ref="L146:M151"/>
    <mergeCell ref="E149:F151"/>
    <mergeCell ref="A140:A145"/>
    <mergeCell ref="B140:C145"/>
    <mergeCell ref="D140:D145"/>
    <mergeCell ref="E140:F142"/>
    <mergeCell ref="G140:G145"/>
    <mergeCell ref="L140:M145"/>
    <mergeCell ref="E143:F145"/>
    <mergeCell ref="A158:A163"/>
    <mergeCell ref="B158:C163"/>
    <mergeCell ref="D158:D163"/>
    <mergeCell ref="E158:F160"/>
    <mergeCell ref="G158:G163"/>
    <mergeCell ref="L158:M163"/>
    <mergeCell ref="E161:F163"/>
    <mergeCell ref="A152:A157"/>
    <mergeCell ref="B152:C157"/>
    <mergeCell ref="D152:D157"/>
    <mergeCell ref="E152:F154"/>
    <mergeCell ref="G152:G157"/>
    <mergeCell ref="L152:M157"/>
    <mergeCell ref="E155:F157"/>
    <mergeCell ref="A170:A175"/>
    <mergeCell ref="B170:C175"/>
    <mergeCell ref="D170:D175"/>
    <mergeCell ref="E170:F172"/>
    <mergeCell ref="G170:G175"/>
    <mergeCell ref="L170:M175"/>
    <mergeCell ref="E173:F175"/>
    <mergeCell ref="A164:A169"/>
    <mergeCell ref="B164:C169"/>
    <mergeCell ref="D164:D169"/>
    <mergeCell ref="E164:F166"/>
    <mergeCell ref="G164:G169"/>
    <mergeCell ref="L164:M169"/>
    <mergeCell ref="E167:F169"/>
    <mergeCell ref="A182:A187"/>
    <mergeCell ref="B182:C187"/>
    <mergeCell ref="D182:D187"/>
    <mergeCell ref="E182:F184"/>
    <mergeCell ref="G182:G187"/>
    <mergeCell ref="L182:M187"/>
    <mergeCell ref="E185:F187"/>
    <mergeCell ref="A176:A181"/>
    <mergeCell ref="B176:C181"/>
    <mergeCell ref="D176:D181"/>
    <mergeCell ref="E176:F178"/>
    <mergeCell ref="G176:G181"/>
    <mergeCell ref="L176:M181"/>
    <mergeCell ref="E179:F181"/>
    <mergeCell ref="B192:M192"/>
    <mergeCell ref="B193:M193"/>
    <mergeCell ref="B194:M194"/>
    <mergeCell ref="A188:D188"/>
    <mergeCell ref="E188:G188"/>
    <mergeCell ref="I188:J188"/>
    <mergeCell ref="K188:L188"/>
    <mergeCell ref="B190:M190"/>
    <mergeCell ref="B191:M191"/>
  </mergeCells>
  <phoneticPr fontId="2" type="noConversion"/>
  <conditionalFormatting sqref="B8:G169 B176:G187">
    <cfRule type="expression" dxfId="22" priority="2">
      <formula>""</formula>
    </cfRule>
  </conditionalFormatting>
  <conditionalFormatting sqref="V6">
    <cfRule type="containsText" dxfId="21" priority="3" operator="containsText" text="有誤">
      <formula>NOT(ISERROR(SEARCH("有誤",V6)))</formula>
    </cfRule>
  </conditionalFormatting>
  <conditionalFormatting sqref="Y8:AJ37 AL8:AM37">
    <cfRule type="containsText" dxfId="20" priority="5" operator="containsText" text="TRUE">
      <formula>NOT(ISERROR(SEARCH("TRUE",Y8)))</formula>
    </cfRule>
  </conditionalFormatting>
  <conditionalFormatting sqref="AM7">
    <cfRule type="containsText" dxfId="19" priority="4" operator="containsText" text="TRUE">
      <formula>NOT(ISERROR(SEARCH("TRUE",AM7)))</formula>
    </cfRule>
  </conditionalFormatting>
  <conditionalFormatting sqref="AM8:AM47">
    <cfRule type="notContainsBlanks" dxfId="18" priority="6">
      <formula>LEN(TRIM(AM8))&gt;0</formula>
    </cfRule>
  </conditionalFormatting>
  <conditionalFormatting sqref="B170:G175">
    <cfRule type="expression" dxfId="17" priority="1">
      <formula>""</formula>
    </cfRule>
  </conditionalFormatting>
  <dataValidations count="4">
    <dataValidation type="list" allowBlank="1" showInputMessage="1" showErrorMessage="1" sqref="E8 E176 E182 E152 E158 E164 E104 E32 E38 E44 E50 E56 E62 E86 E68 E74 E80 E110 E116 E122 E128 E134 E140 E146 E14 E20 E26 E92 E98 E170" xr:uid="{BDFF5422-E8B5-43D7-8021-1F42C1D1968E}">
      <formula1>"新鑑定,重新鑑定,更改障礙類別,跨教育階段鑑定"</formula1>
    </dataValidation>
    <dataValidation type="list" allowBlank="1" showInputMessage="1" showErrorMessage="1" sqref="E11 E179 E185 E155 E161 E167 E107 E35 E41 E47 E53 E59 E65 E89 E71 E77 E83 E113 E119 E125 E131 E137 E143 E149 E17 E23 E29 E95 E101 E173" xr:uid="{C7A50D9B-8E33-4437-B72A-64F938182A46}">
      <formula1>"智能障礙,學習障礙,情緒行為障礙,自閉症,視覺障礙,聽覺障礙,語言障礙,多重障礙,肢體障礙,腦性麻痺,身體病弱,其他障礙"</formula1>
    </dataValidation>
    <dataValidation type="list" allowBlank="1" showInputMessage="1" showErrorMessage="1" sqref="J8:J187 H8:H187" xr:uid="{35E3EDB6-4502-431C-8942-1624DFBB0A6B}">
      <formula1>"□,■"</formula1>
    </dataValidation>
    <dataValidation type="list" allowBlank="1" showInputMessage="1" showErrorMessage="1" sqref="D8:D187" xr:uid="{AD27B65E-2D4A-4DF7-A5B1-759B8C8177BD}">
      <formula1>"一,二,三"</formula1>
    </dataValidation>
  </dataValidations>
  <printOptions horizontalCentered="1"/>
  <pageMargins left="0.23622047244094491" right="0.23622047244094491" top="0.39370078740157483" bottom="0.59055118110236227" header="0.31496062992125984" footer="0.31496062992125984"/>
  <pageSetup paperSize="9" fitToWidth="0" fitToHeight="0" orientation="portrait" horizontalDpi="1200" verticalDpi="1200" r:id="rId1"/>
  <rowBreaks count="2" manualBreakCount="2">
    <brk id="67" max="12" man="1"/>
    <brk id="133"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12F0C-0F63-4439-A4CB-B6B0E7346B6C}">
  <sheetPr>
    <tabColor theme="7" tint="0.59999389629810485"/>
  </sheetPr>
  <dimension ref="A1:AM195"/>
  <sheetViews>
    <sheetView showGridLines="0" zoomScaleNormal="100" zoomScaleSheetLayoutView="115" workbookViewId="0">
      <selection activeCell="B8" sqref="B8:C13"/>
    </sheetView>
  </sheetViews>
  <sheetFormatPr defaultColWidth="8.77734375" defaultRowHeight="17"/>
  <cols>
    <col min="1" max="1" width="4.77734375" style="80" customWidth="1"/>
    <col min="2" max="2" width="6.5546875" style="80" customWidth="1"/>
    <col min="3" max="3" width="6.44140625" style="80" customWidth="1"/>
    <col min="4" max="4" width="5.5546875" style="80" customWidth="1"/>
    <col min="5" max="5" width="4.33203125" style="80" customWidth="1"/>
    <col min="6" max="6" width="10.77734375" style="80" customWidth="1"/>
    <col min="7" max="7" width="5.88671875" style="80" customWidth="1"/>
    <col min="8" max="8" width="2.109375" style="80" customWidth="1"/>
    <col min="9" max="9" width="18.109375" style="80" customWidth="1"/>
    <col min="10" max="10" width="2.109375" style="80" customWidth="1"/>
    <col min="11" max="11" width="13" style="80" customWidth="1"/>
    <col min="12" max="12" width="6.21875" style="81" customWidth="1"/>
    <col min="13" max="13" width="3.21875" style="80" customWidth="1"/>
    <col min="14" max="14" width="9.109375" style="80" customWidth="1"/>
    <col min="15" max="15" width="2.5546875" style="102" customWidth="1"/>
    <col min="16" max="16" width="3.44140625" style="102" customWidth="1"/>
    <col min="17" max="17" width="15.44140625" style="102" customWidth="1"/>
    <col min="18" max="18" width="15.33203125" style="102" customWidth="1"/>
    <col min="19" max="19" width="7.5546875" style="102" customWidth="1"/>
    <col min="20" max="20" width="9.109375" style="103" customWidth="1"/>
    <col min="21" max="21" width="9.109375" style="102" customWidth="1"/>
    <col min="22" max="22" width="9.109375" style="104" customWidth="1"/>
    <col min="23" max="23" width="8.77734375" style="104"/>
    <col min="24" max="24" width="8.77734375" style="105"/>
    <col min="25" max="26" width="7.33203125" style="104" customWidth="1"/>
    <col min="27" max="27" width="8.88671875" style="104" customWidth="1"/>
    <col min="28" max="29" width="7.44140625" style="104" customWidth="1"/>
    <col min="30" max="30" width="6.109375" style="104" customWidth="1"/>
    <col min="31" max="31" width="10.33203125" style="104" customWidth="1"/>
    <col min="32" max="32" width="5.88671875" style="104" customWidth="1"/>
    <col min="33" max="35" width="7.5546875" style="104" customWidth="1"/>
    <col min="36" max="36" width="7.21875" style="104" customWidth="1"/>
    <col min="37" max="37" width="7.21875" style="102" customWidth="1"/>
    <col min="38" max="38" width="3.77734375" style="81" hidden="1" customWidth="1"/>
    <col min="39" max="39" width="8.44140625" style="82" hidden="1" customWidth="1"/>
    <col min="40" max="16384" width="8.77734375" style="80"/>
  </cols>
  <sheetData>
    <row r="1" spans="1:39" ht="19.7">
      <c r="A1" s="241" t="s">
        <v>115</v>
      </c>
      <c r="B1" s="241"/>
      <c r="C1" s="241"/>
      <c r="D1" s="241"/>
      <c r="E1" s="241"/>
      <c r="F1" s="241"/>
      <c r="G1" s="241"/>
      <c r="H1" s="241"/>
      <c r="I1" s="241"/>
      <c r="J1" s="241"/>
      <c r="K1" s="241"/>
      <c r="L1" s="241"/>
      <c r="M1" s="241"/>
    </row>
    <row r="2" spans="1:39" ht="22.45" customHeight="1">
      <c r="A2" s="241" t="s">
        <v>116</v>
      </c>
      <c r="B2" s="241"/>
      <c r="C2" s="241"/>
      <c r="D2" s="241"/>
      <c r="E2" s="241"/>
      <c r="F2" s="241"/>
      <c r="G2" s="241"/>
      <c r="H2" s="241"/>
      <c r="I2" s="241"/>
      <c r="J2" s="241"/>
      <c r="K2" s="241"/>
      <c r="L2" s="241"/>
      <c r="M2" s="241"/>
    </row>
    <row r="3" spans="1:39" ht="21.1" customHeight="1">
      <c r="A3" s="163"/>
      <c r="B3" s="198"/>
      <c r="C3" s="163" t="s">
        <v>64</v>
      </c>
      <c r="D3" s="193" t="s">
        <v>65</v>
      </c>
      <c r="E3" s="198"/>
      <c r="F3" s="165" t="s">
        <v>66</v>
      </c>
      <c r="G3" s="163"/>
      <c r="H3" s="242" t="s">
        <v>138</v>
      </c>
      <c r="I3" s="242"/>
      <c r="J3" s="243"/>
      <c r="K3" s="243"/>
      <c r="L3" s="243"/>
      <c r="U3" s="154"/>
    </row>
    <row r="4" spans="1:39" ht="21.1" customHeight="1">
      <c r="A4" s="244" t="s">
        <v>68</v>
      </c>
      <c r="B4" s="244"/>
      <c r="C4" s="243"/>
      <c r="D4" s="243"/>
      <c r="E4" s="243"/>
      <c r="F4" s="243"/>
      <c r="G4" s="163"/>
      <c r="H4" s="242" t="s">
        <v>67</v>
      </c>
      <c r="I4" s="242"/>
      <c r="J4" s="243"/>
      <c r="K4" s="243"/>
      <c r="L4" s="243"/>
    </row>
    <row r="5" spans="1:39" ht="5.8" customHeight="1">
      <c r="A5" s="228"/>
      <c r="B5" s="228"/>
      <c r="C5" s="228"/>
      <c r="D5" s="228"/>
      <c r="E5" s="228"/>
      <c r="F5" s="228"/>
      <c r="G5" s="228"/>
      <c r="H5" s="228"/>
      <c r="I5" s="228"/>
      <c r="J5" s="228"/>
      <c r="K5" s="228"/>
      <c r="L5" s="229"/>
    </row>
    <row r="6" spans="1:39" ht="17.7" customHeight="1" thickBot="1">
      <c r="A6" s="230" t="s">
        <v>42</v>
      </c>
      <c r="B6" s="232" t="s">
        <v>43</v>
      </c>
      <c r="C6" s="233"/>
      <c r="D6" s="230" t="s">
        <v>44</v>
      </c>
      <c r="E6" s="236" t="s">
        <v>45</v>
      </c>
      <c r="F6" s="237"/>
      <c r="G6" s="230" t="s">
        <v>46</v>
      </c>
      <c r="H6" s="232" t="s">
        <v>47</v>
      </c>
      <c r="I6" s="238"/>
      <c r="J6" s="238"/>
      <c r="K6" s="233"/>
      <c r="L6" s="240" t="s">
        <v>48</v>
      </c>
      <c r="M6" s="240"/>
      <c r="P6" s="155"/>
      <c r="Q6" s="155"/>
      <c r="R6" s="155"/>
      <c r="S6" s="155"/>
      <c r="T6" s="156"/>
      <c r="U6" s="155"/>
      <c r="V6" s="157" t="str">
        <f ca="1">IF(SUM(S12:S13)&lt;&gt;COUNTIFS(H:H,"■",I:I,$Q$12),"人數有誤","")</f>
        <v/>
      </c>
      <c r="X6" s="249" t="s">
        <v>76</v>
      </c>
      <c r="Y6" s="251" t="s">
        <v>4</v>
      </c>
      <c r="Z6" s="251" t="s">
        <v>5</v>
      </c>
      <c r="AA6" s="251" t="s">
        <v>56</v>
      </c>
      <c r="AB6" s="251" t="s">
        <v>8</v>
      </c>
      <c r="AC6" s="249" t="s">
        <v>41</v>
      </c>
      <c r="AD6" s="251" t="s">
        <v>9</v>
      </c>
      <c r="AE6" s="251" t="s">
        <v>57</v>
      </c>
      <c r="AF6" s="251" t="s">
        <v>11</v>
      </c>
      <c r="AG6" s="251" t="s">
        <v>12</v>
      </c>
      <c r="AH6" s="251" t="s">
        <v>13</v>
      </c>
      <c r="AI6" s="245" t="s">
        <v>146</v>
      </c>
      <c r="AJ6" s="245" t="s">
        <v>63</v>
      </c>
      <c r="AM6" s="166" t="str">
        <f>"共 "&amp;COUNTIFS(H:H,"■",I:I,$Q$12)&amp;" 人"</f>
        <v>共 0 人</v>
      </c>
    </row>
    <row r="7" spans="1:39" ht="17.7" customHeight="1">
      <c r="A7" s="231"/>
      <c r="B7" s="234"/>
      <c r="C7" s="235"/>
      <c r="D7" s="231"/>
      <c r="E7" s="236" t="s">
        <v>49</v>
      </c>
      <c r="F7" s="237"/>
      <c r="G7" s="231"/>
      <c r="H7" s="234"/>
      <c r="I7" s="239"/>
      <c r="J7" s="239"/>
      <c r="K7" s="235"/>
      <c r="L7" s="240"/>
      <c r="M7" s="240"/>
      <c r="P7" s="247" t="s">
        <v>155</v>
      </c>
      <c r="Q7" s="248"/>
      <c r="R7" s="248"/>
      <c r="S7" s="195" t="s">
        <v>18</v>
      </c>
      <c r="T7" s="196" t="s">
        <v>1</v>
      </c>
      <c r="U7" s="197" t="s">
        <v>19</v>
      </c>
      <c r="X7" s="250"/>
      <c r="Y7" s="252"/>
      <c r="Z7" s="252"/>
      <c r="AA7" s="252"/>
      <c r="AB7" s="252"/>
      <c r="AC7" s="250"/>
      <c r="AD7" s="252"/>
      <c r="AE7" s="252"/>
      <c r="AF7" s="252"/>
      <c r="AG7" s="252"/>
      <c r="AH7" s="252"/>
      <c r="AI7" s="246"/>
      <c r="AJ7" s="246"/>
      <c r="AL7" s="83" t="s">
        <v>74</v>
      </c>
      <c r="AM7" s="84" t="s">
        <v>75</v>
      </c>
    </row>
    <row r="8" spans="1:39" ht="11.25" customHeight="1">
      <c r="A8" s="207">
        <v>1</v>
      </c>
      <c r="B8" s="210"/>
      <c r="C8" s="211"/>
      <c r="D8" s="207"/>
      <c r="E8" s="216"/>
      <c r="F8" s="217"/>
      <c r="G8" s="207"/>
      <c r="H8" s="44" t="s">
        <v>71</v>
      </c>
      <c r="I8" s="167" t="s">
        <v>4</v>
      </c>
      <c r="J8" s="44" t="s">
        <v>71</v>
      </c>
      <c r="K8" s="168" t="s">
        <v>5</v>
      </c>
      <c r="L8" s="222"/>
      <c r="M8" s="223"/>
      <c r="P8" s="255" t="s">
        <v>3</v>
      </c>
      <c r="Q8" s="258" t="s">
        <v>4</v>
      </c>
      <c r="R8" s="259"/>
      <c r="S8" s="88" t="str">
        <f>IF(COUNTIFS(H:H,"■",I:I,Q8)=0,"",COUNTIFS(H:H,"■",I:I,Q8))</f>
        <v/>
      </c>
      <c r="T8" s="68" t="str">
        <f>IF(S8="","",S8*評估費用試算工具!I4)</f>
        <v/>
      </c>
      <c r="U8" s="271" t="str">
        <f ca="1">IF(SUM(T8:T19)=0,"",SUM(T8:T19))</f>
        <v/>
      </c>
      <c r="W8" s="10">
        <v>1</v>
      </c>
      <c r="X8" s="89" t="str">
        <f t="shared" ref="X8:X37" ca="1" si="0">IF(OFFSET($B$8,($W8-1)*6,0)="","",OFFSET($B$8,($W8-1)*6,0))</f>
        <v/>
      </c>
      <c r="Y8" s="14" t="str">
        <f t="shared" ref="Y8:Y37" ca="1" si="1">IF(OFFSET($H$8,($W8-1)*6,0)="■","■","")</f>
        <v/>
      </c>
      <c r="Z8" s="14" t="str">
        <f t="shared" ref="Z8:Z37" ca="1" si="2">IF(OFFSET($J$8,($W8-1)*6,0)="■","■","")</f>
        <v/>
      </c>
      <c r="AA8" s="14" t="str">
        <f t="shared" ref="AA8:AA37" ca="1" si="3">IF(OFFSET($H$9,($W8-1)*6,0)="■","■","")</f>
        <v/>
      </c>
      <c r="AB8" s="14" t="str">
        <f t="shared" ref="AB8:AB37" ca="1" si="4">IF(OFFSET($J$9,($W8-1)*6,0)="■","■","")</f>
        <v/>
      </c>
      <c r="AC8" s="14" t="str">
        <f t="shared" ref="AC8:AC37" ca="1" si="5">IF(OFFSET($H$10,($W8-1)*6,0)="■","■","")</f>
        <v/>
      </c>
      <c r="AD8" s="14" t="str">
        <f t="shared" ref="AD8:AD37" ca="1" si="6">IF(OFFSET($J$10,($W8-1)*6,0)="■","■","")</f>
        <v/>
      </c>
      <c r="AE8" s="14" t="str">
        <f t="shared" ref="AE8:AE37" ca="1" si="7">IF(OFFSET($H$11,($W8-1)*6,0)="■","■","")</f>
        <v/>
      </c>
      <c r="AF8" s="14" t="str">
        <f t="shared" ref="AF8:AF37" ca="1" si="8">IF(OFFSET($J$11,($W8-1)*6,0)="■","■","")</f>
        <v/>
      </c>
      <c r="AG8" s="14" t="str">
        <f t="shared" ref="AG8:AG37" ca="1" si="9">IF(OFFSET($H$12,($W8-1)*6,0)="■","■","")</f>
        <v/>
      </c>
      <c r="AH8" s="14" t="str">
        <f t="shared" ref="AH8:AH37" ca="1" si="10">IF(OFFSET($J$12,($W8-1)*6,0)="■","■","")</f>
        <v/>
      </c>
      <c r="AI8" s="14" t="str">
        <f t="shared" ref="AI8:AI37" ca="1" si="11">IF(OFFSET($H$13,($W8-1)*6,0)="■","■","")</f>
        <v/>
      </c>
      <c r="AJ8" s="14" t="str">
        <f t="shared" ref="AJ8:AJ37" ca="1" si="12">IF(OFFSET($J$13,($W8-1)*6,0)="■","■","")</f>
        <v/>
      </c>
      <c r="AL8" s="169">
        <v>1</v>
      </c>
      <c r="AM8" s="84" t="str">
        <f ca="1">IF((INDIRECT("H"&amp;ROW($H$10)+(6*(AL8-1)))="■")*(INDIRECT("E"&amp;ROW($E$8)+(6*(AL8-1)))=""),"未填",IF((INDIRECT("H"&amp;ROW($H$10)+(6*(AL8-1)))="■")*(INDIRECT("E"&amp;ROW($E$8)+(6*(AL8-1)))=$R$12),"跨",IF((INDIRECT("H"&amp;ROW($H$10)+(6*(AL8-1)))="■")*(INDIRECT("E"&amp;ROW($E$8)+(6*(AL8-1)))&lt;&gt;$R$12),"非跨","")))</f>
        <v/>
      </c>
    </row>
    <row r="9" spans="1:39" ht="11.25" customHeight="1">
      <c r="A9" s="208"/>
      <c r="B9" s="212"/>
      <c r="C9" s="213"/>
      <c r="D9" s="208"/>
      <c r="E9" s="218"/>
      <c r="F9" s="219"/>
      <c r="G9" s="208"/>
      <c r="H9" s="46" t="s">
        <v>71</v>
      </c>
      <c r="I9" s="85" t="s">
        <v>56</v>
      </c>
      <c r="J9" s="46" t="s">
        <v>71</v>
      </c>
      <c r="K9" s="170" t="s">
        <v>60</v>
      </c>
      <c r="L9" s="224"/>
      <c r="M9" s="225"/>
      <c r="P9" s="256"/>
      <c r="Q9" s="258" t="s">
        <v>5</v>
      </c>
      <c r="R9" s="259"/>
      <c r="S9" s="88" t="str">
        <f>IF(COUNTIFS(J:J,"■",K:K,Q9)=0,"",COUNTIFS(J:J,"■",K:K,Q9))</f>
        <v/>
      </c>
      <c r="T9" s="68" t="str">
        <f>IF(S9="","",S9*評估費用試算工具!I5)</f>
        <v/>
      </c>
      <c r="U9" s="272"/>
      <c r="W9" s="10">
        <v>2</v>
      </c>
      <c r="X9" s="89" t="str">
        <f t="shared" ca="1" si="0"/>
        <v/>
      </c>
      <c r="Y9" s="14" t="str">
        <f t="shared" ca="1" si="1"/>
        <v/>
      </c>
      <c r="Z9" s="14" t="str">
        <f t="shared" ca="1" si="2"/>
        <v/>
      </c>
      <c r="AA9" s="14" t="str">
        <f t="shared" ca="1" si="3"/>
        <v/>
      </c>
      <c r="AB9" s="14" t="str">
        <f t="shared" ca="1" si="4"/>
        <v/>
      </c>
      <c r="AC9" s="14" t="str">
        <f t="shared" ca="1" si="5"/>
        <v/>
      </c>
      <c r="AD9" s="14" t="str">
        <f t="shared" ca="1" si="6"/>
        <v/>
      </c>
      <c r="AE9" s="14" t="str">
        <f t="shared" ca="1" si="7"/>
        <v/>
      </c>
      <c r="AF9" s="14" t="str">
        <f t="shared" ca="1" si="8"/>
        <v/>
      </c>
      <c r="AG9" s="14" t="str">
        <f t="shared" ca="1" si="9"/>
        <v/>
      </c>
      <c r="AH9" s="14" t="str">
        <f t="shared" ca="1" si="10"/>
        <v/>
      </c>
      <c r="AI9" s="14" t="str">
        <f t="shared" ca="1" si="11"/>
        <v/>
      </c>
      <c r="AJ9" s="14" t="str">
        <f t="shared" ca="1" si="12"/>
        <v/>
      </c>
      <c r="AL9" s="171">
        <v>2</v>
      </c>
      <c r="AM9" s="84" t="str">
        <f t="shared" ref="AM9:AM47" ca="1" si="13">IF((INDIRECT("H"&amp;ROW($H$10)+(6*(AL9-1)))="■")*(INDIRECT("E"&amp;ROW($E$8)+(6*(AL9-1)))=""),"未填",IF((INDIRECT("H"&amp;ROW($H$10)+(6*(AL9-1)))="■")*(INDIRECT("E"&amp;ROW($E$8)+(6*(AL9-1)))=$R$12),"跨",IF((INDIRECT("H"&amp;ROW($H$10)+(6*(AL9-1)))="■")*(INDIRECT("E"&amp;ROW($E$8)+(6*(AL9-1)))&lt;&gt;$R$12),"非跨","")))</f>
        <v/>
      </c>
    </row>
    <row r="10" spans="1:39" ht="11.25" customHeight="1">
      <c r="A10" s="208"/>
      <c r="B10" s="212"/>
      <c r="C10" s="213"/>
      <c r="D10" s="208"/>
      <c r="E10" s="220"/>
      <c r="F10" s="221"/>
      <c r="G10" s="208"/>
      <c r="H10" s="46" t="s">
        <v>71</v>
      </c>
      <c r="I10" s="85" t="s">
        <v>41</v>
      </c>
      <c r="J10" s="46" t="s">
        <v>71</v>
      </c>
      <c r="K10" s="170" t="s">
        <v>59</v>
      </c>
      <c r="L10" s="224"/>
      <c r="M10" s="225"/>
      <c r="P10" s="256"/>
      <c r="Q10" s="258" t="s">
        <v>56</v>
      </c>
      <c r="R10" s="259"/>
      <c r="S10" s="88" t="str">
        <f>IF(COUNTIFS(H:H,"■",I:I,Q10)=0,"",COUNTIFS(H:H,"■",I:I,Q10))</f>
        <v/>
      </c>
      <c r="T10" s="68" t="str">
        <f>IF(S10="","",ROUNDUP(S10/20,0)*評估費用試算工具!I6)</f>
        <v/>
      </c>
      <c r="U10" s="272"/>
      <c r="W10" s="10">
        <v>3</v>
      </c>
      <c r="X10" s="89" t="str">
        <f t="shared" ca="1" si="0"/>
        <v/>
      </c>
      <c r="Y10" s="14" t="str">
        <f t="shared" ca="1" si="1"/>
        <v/>
      </c>
      <c r="Z10" s="14" t="str">
        <f t="shared" ca="1" si="2"/>
        <v/>
      </c>
      <c r="AA10" s="14" t="str">
        <f t="shared" ca="1" si="3"/>
        <v/>
      </c>
      <c r="AB10" s="14" t="str">
        <f t="shared" ca="1" si="4"/>
        <v/>
      </c>
      <c r="AC10" s="14" t="str">
        <f t="shared" ca="1" si="5"/>
        <v/>
      </c>
      <c r="AD10" s="14" t="str">
        <f t="shared" ca="1" si="6"/>
        <v/>
      </c>
      <c r="AE10" s="14" t="str">
        <f t="shared" ca="1" si="7"/>
        <v/>
      </c>
      <c r="AF10" s="14" t="str">
        <f t="shared" ca="1" si="8"/>
        <v/>
      </c>
      <c r="AG10" s="14" t="str">
        <f t="shared" ca="1" si="9"/>
        <v/>
      </c>
      <c r="AH10" s="14" t="str">
        <f t="shared" ca="1" si="10"/>
        <v/>
      </c>
      <c r="AI10" s="14" t="str">
        <f t="shared" ca="1" si="11"/>
        <v/>
      </c>
      <c r="AJ10" s="14" t="str">
        <f t="shared" ca="1" si="12"/>
        <v/>
      </c>
      <c r="AL10" s="171">
        <v>3</v>
      </c>
      <c r="AM10" s="84" t="str">
        <f t="shared" ca="1" si="13"/>
        <v/>
      </c>
    </row>
    <row r="11" spans="1:39" ht="11.25" customHeight="1">
      <c r="A11" s="208"/>
      <c r="B11" s="212"/>
      <c r="C11" s="213"/>
      <c r="D11" s="208"/>
      <c r="E11" s="216"/>
      <c r="F11" s="217"/>
      <c r="G11" s="208"/>
      <c r="H11" s="46" t="s">
        <v>71</v>
      </c>
      <c r="I11" s="85" t="s">
        <v>57</v>
      </c>
      <c r="J11" s="46" t="s">
        <v>71</v>
      </c>
      <c r="K11" s="170" t="s">
        <v>61</v>
      </c>
      <c r="L11" s="224"/>
      <c r="M11" s="225"/>
      <c r="P11" s="256"/>
      <c r="Q11" s="258" t="s">
        <v>8</v>
      </c>
      <c r="R11" s="259"/>
      <c r="S11" s="88" t="str">
        <f>IF(COUNTIFS(J:J,"■",K:K,Q11)=0,"",COUNTIFS(J:J,"■",K:K,Q11))</f>
        <v/>
      </c>
      <c r="T11" s="68" t="str">
        <f>IF(S11="","",ROUNDUP(S11/20,0)*評估費用試算工具!I7)</f>
        <v/>
      </c>
      <c r="U11" s="272"/>
      <c r="W11" s="10">
        <v>4</v>
      </c>
      <c r="X11" s="89" t="str">
        <f t="shared" ca="1" si="0"/>
        <v/>
      </c>
      <c r="Y11" s="14" t="str">
        <f t="shared" ca="1" si="1"/>
        <v/>
      </c>
      <c r="Z11" s="14" t="str">
        <f t="shared" ca="1" si="2"/>
        <v/>
      </c>
      <c r="AA11" s="14" t="str">
        <f t="shared" ca="1" si="3"/>
        <v/>
      </c>
      <c r="AB11" s="14" t="str">
        <f t="shared" ca="1" si="4"/>
        <v/>
      </c>
      <c r="AC11" s="14" t="str">
        <f t="shared" ca="1" si="5"/>
        <v/>
      </c>
      <c r="AD11" s="14" t="str">
        <f t="shared" ca="1" si="6"/>
        <v/>
      </c>
      <c r="AE11" s="14" t="str">
        <f t="shared" ca="1" si="7"/>
        <v/>
      </c>
      <c r="AF11" s="14" t="str">
        <f t="shared" ca="1" si="8"/>
        <v/>
      </c>
      <c r="AG11" s="14" t="str">
        <f t="shared" ca="1" si="9"/>
        <v/>
      </c>
      <c r="AH11" s="14" t="str">
        <f t="shared" ca="1" si="10"/>
        <v/>
      </c>
      <c r="AI11" s="14" t="str">
        <f t="shared" ca="1" si="11"/>
        <v/>
      </c>
      <c r="AJ11" s="14" t="str">
        <f t="shared" ca="1" si="12"/>
        <v/>
      </c>
      <c r="AL11" s="171">
        <v>4</v>
      </c>
      <c r="AM11" s="84" t="str">
        <f t="shared" ca="1" si="13"/>
        <v/>
      </c>
    </row>
    <row r="12" spans="1:39" ht="11.25" customHeight="1">
      <c r="A12" s="208"/>
      <c r="B12" s="212"/>
      <c r="C12" s="213"/>
      <c r="D12" s="208"/>
      <c r="E12" s="218"/>
      <c r="F12" s="219"/>
      <c r="G12" s="208"/>
      <c r="H12" s="46" t="s">
        <v>71</v>
      </c>
      <c r="I12" s="85" t="s">
        <v>58</v>
      </c>
      <c r="J12" s="46" t="s">
        <v>71</v>
      </c>
      <c r="K12" s="170" t="s">
        <v>62</v>
      </c>
      <c r="L12" s="224"/>
      <c r="M12" s="225"/>
      <c r="P12" s="256"/>
      <c r="Q12" s="260" t="s">
        <v>41</v>
      </c>
      <c r="R12" s="194" t="s">
        <v>6</v>
      </c>
      <c r="S12" s="88" t="str">
        <f ca="1">IF(COUNTIF(AM:AM,"跨")=0,"",COUNTIF(AM:AM,"跨"))</f>
        <v/>
      </c>
      <c r="T12" s="68" t="str">
        <f ca="1">IF(S12="","",ROUNDUP(S12/5,0)*評估費用試算工具!I8)</f>
        <v/>
      </c>
      <c r="U12" s="272"/>
      <c r="W12" s="10">
        <v>5</v>
      </c>
      <c r="X12" s="89" t="str">
        <f t="shared" ca="1" si="0"/>
        <v/>
      </c>
      <c r="Y12" s="14" t="str">
        <f t="shared" ca="1" si="1"/>
        <v/>
      </c>
      <c r="Z12" s="14" t="str">
        <f t="shared" ca="1" si="2"/>
        <v/>
      </c>
      <c r="AA12" s="14" t="str">
        <f t="shared" ca="1" si="3"/>
        <v/>
      </c>
      <c r="AB12" s="14" t="str">
        <f t="shared" ca="1" si="4"/>
        <v/>
      </c>
      <c r="AC12" s="14" t="str">
        <f t="shared" ca="1" si="5"/>
        <v/>
      </c>
      <c r="AD12" s="14" t="str">
        <f t="shared" ca="1" si="6"/>
        <v/>
      </c>
      <c r="AE12" s="14" t="str">
        <f t="shared" ca="1" si="7"/>
        <v/>
      </c>
      <c r="AF12" s="14" t="str">
        <f t="shared" ca="1" si="8"/>
        <v/>
      </c>
      <c r="AG12" s="14" t="str">
        <f t="shared" ca="1" si="9"/>
        <v/>
      </c>
      <c r="AH12" s="14" t="str">
        <f t="shared" ca="1" si="10"/>
        <v/>
      </c>
      <c r="AI12" s="14" t="str">
        <f t="shared" ca="1" si="11"/>
        <v/>
      </c>
      <c r="AJ12" s="14" t="str">
        <f t="shared" ca="1" si="12"/>
        <v/>
      </c>
      <c r="AL12" s="171">
        <v>5</v>
      </c>
      <c r="AM12" s="84" t="str">
        <f t="shared" ca="1" si="13"/>
        <v/>
      </c>
    </row>
    <row r="13" spans="1:39" ht="10.7" customHeight="1">
      <c r="A13" s="209"/>
      <c r="B13" s="214"/>
      <c r="C13" s="215"/>
      <c r="D13" s="209"/>
      <c r="E13" s="220"/>
      <c r="F13" s="221"/>
      <c r="G13" s="209"/>
      <c r="H13" s="25" t="s">
        <v>71</v>
      </c>
      <c r="I13" s="86" t="s">
        <v>146</v>
      </c>
      <c r="J13" s="25" t="s">
        <v>71</v>
      </c>
      <c r="K13" s="87" t="s">
        <v>63</v>
      </c>
      <c r="L13" s="226"/>
      <c r="M13" s="227"/>
      <c r="P13" s="256"/>
      <c r="Q13" s="261"/>
      <c r="R13" s="194" t="s">
        <v>7</v>
      </c>
      <c r="S13" s="88" t="str">
        <f ca="1">IF(COUNTIF(AM:AM,"非跨")=0,"",COUNTIF(AM:AM,"非跨"))</f>
        <v/>
      </c>
      <c r="T13" s="68" t="str">
        <f ca="1">IF(S13="","",S13*評估費用試算工具!I9)</f>
        <v/>
      </c>
      <c r="U13" s="272"/>
      <c r="W13" s="10">
        <v>6</v>
      </c>
      <c r="X13" s="89" t="str">
        <f t="shared" ca="1" si="0"/>
        <v/>
      </c>
      <c r="Y13" s="14" t="str">
        <f t="shared" ca="1" si="1"/>
        <v/>
      </c>
      <c r="Z13" s="14" t="str">
        <f t="shared" ca="1" si="2"/>
        <v/>
      </c>
      <c r="AA13" s="14" t="str">
        <f t="shared" ca="1" si="3"/>
        <v/>
      </c>
      <c r="AB13" s="14" t="str">
        <f t="shared" ca="1" si="4"/>
        <v/>
      </c>
      <c r="AC13" s="14" t="str">
        <f t="shared" ca="1" si="5"/>
        <v/>
      </c>
      <c r="AD13" s="14" t="str">
        <f t="shared" ca="1" si="6"/>
        <v/>
      </c>
      <c r="AE13" s="14" t="str">
        <f t="shared" ca="1" si="7"/>
        <v/>
      </c>
      <c r="AF13" s="14" t="str">
        <f t="shared" ca="1" si="8"/>
        <v/>
      </c>
      <c r="AG13" s="14" t="str">
        <f t="shared" ca="1" si="9"/>
        <v/>
      </c>
      <c r="AH13" s="14" t="str">
        <f t="shared" ca="1" si="10"/>
        <v/>
      </c>
      <c r="AI13" s="14" t="str">
        <f t="shared" ca="1" si="11"/>
        <v/>
      </c>
      <c r="AJ13" s="14" t="str">
        <f t="shared" ca="1" si="12"/>
        <v/>
      </c>
      <c r="AL13" s="171">
        <v>6</v>
      </c>
      <c r="AM13" s="84" t="str">
        <f t="shared" ca="1" si="13"/>
        <v/>
      </c>
    </row>
    <row r="14" spans="1:39" ht="11.25" customHeight="1">
      <c r="A14" s="207">
        <v>2</v>
      </c>
      <c r="B14" s="210"/>
      <c r="C14" s="211"/>
      <c r="D14" s="207"/>
      <c r="E14" s="216"/>
      <c r="F14" s="217"/>
      <c r="G14" s="207"/>
      <c r="H14" s="44" t="s">
        <v>71</v>
      </c>
      <c r="I14" s="167" t="s">
        <v>4</v>
      </c>
      <c r="J14" s="44" t="s">
        <v>71</v>
      </c>
      <c r="K14" s="168" t="s">
        <v>5</v>
      </c>
      <c r="L14" s="222"/>
      <c r="M14" s="223"/>
      <c r="P14" s="256"/>
      <c r="Q14" s="258" t="s">
        <v>9</v>
      </c>
      <c r="R14" s="259"/>
      <c r="S14" s="88" t="str">
        <f>IF(COUNTIFS(J:J,"■",K:K,Q14)=0,"",COUNTIFS(J:J,"■",K:K,Q14))</f>
        <v/>
      </c>
      <c r="T14" s="68" t="str">
        <f>IF(S14="","",S14*評估費用試算工具!I10)</f>
        <v/>
      </c>
      <c r="U14" s="272"/>
      <c r="W14" s="10">
        <v>7</v>
      </c>
      <c r="X14" s="89" t="str">
        <f t="shared" ca="1" si="0"/>
        <v/>
      </c>
      <c r="Y14" s="14" t="str">
        <f t="shared" ca="1" si="1"/>
        <v/>
      </c>
      <c r="Z14" s="14" t="str">
        <f t="shared" ca="1" si="2"/>
        <v/>
      </c>
      <c r="AA14" s="14" t="str">
        <f t="shared" ca="1" si="3"/>
        <v/>
      </c>
      <c r="AB14" s="14" t="str">
        <f t="shared" ca="1" si="4"/>
        <v/>
      </c>
      <c r="AC14" s="14" t="str">
        <f t="shared" ca="1" si="5"/>
        <v/>
      </c>
      <c r="AD14" s="14" t="str">
        <f t="shared" ca="1" si="6"/>
        <v/>
      </c>
      <c r="AE14" s="14" t="str">
        <f t="shared" ca="1" si="7"/>
        <v/>
      </c>
      <c r="AF14" s="14" t="str">
        <f t="shared" ca="1" si="8"/>
        <v/>
      </c>
      <c r="AG14" s="14" t="str">
        <f t="shared" ca="1" si="9"/>
        <v/>
      </c>
      <c r="AH14" s="14" t="str">
        <f t="shared" ca="1" si="10"/>
        <v/>
      </c>
      <c r="AI14" s="14" t="str">
        <f t="shared" ca="1" si="11"/>
        <v/>
      </c>
      <c r="AJ14" s="14" t="str">
        <f t="shared" ca="1" si="12"/>
        <v/>
      </c>
      <c r="AL14" s="171">
        <v>7</v>
      </c>
      <c r="AM14" s="84" t="str">
        <f t="shared" ca="1" si="13"/>
        <v/>
      </c>
    </row>
    <row r="15" spans="1:39" ht="11.25" customHeight="1">
      <c r="A15" s="208"/>
      <c r="B15" s="212"/>
      <c r="C15" s="213"/>
      <c r="D15" s="208"/>
      <c r="E15" s="218"/>
      <c r="F15" s="219"/>
      <c r="G15" s="208"/>
      <c r="H15" s="46" t="s">
        <v>71</v>
      </c>
      <c r="I15" s="85" t="s">
        <v>56</v>
      </c>
      <c r="J15" s="46" t="s">
        <v>71</v>
      </c>
      <c r="K15" s="170" t="s">
        <v>60</v>
      </c>
      <c r="L15" s="224"/>
      <c r="M15" s="225"/>
      <c r="P15" s="256"/>
      <c r="Q15" s="258" t="s">
        <v>10</v>
      </c>
      <c r="R15" s="259"/>
      <c r="S15" s="88" t="str">
        <f>IF(COUNTIFS(H:H,"■",I:I,Q15)=0,"",COUNTIFS(H:H,"■",I:I,Q15))</f>
        <v/>
      </c>
      <c r="T15" s="68" t="str">
        <f>IF(S15="","",S15*評估費用試算工具!I11)</f>
        <v/>
      </c>
      <c r="U15" s="272"/>
      <c r="W15" s="10">
        <v>8</v>
      </c>
      <c r="X15" s="89" t="str">
        <f t="shared" ca="1" si="0"/>
        <v/>
      </c>
      <c r="Y15" s="14" t="str">
        <f t="shared" ca="1" si="1"/>
        <v/>
      </c>
      <c r="Z15" s="14" t="str">
        <f t="shared" ca="1" si="2"/>
        <v/>
      </c>
      <c r="AA15" s="14" t="str">
        <f t="shared" ca="1" si="3"/>
        <v/>
      </c>
      <c r="AB15" s="14" t="str">
        <f t="shared" ca="1" si="4"/>
        <v/>
      </c>
      <c r="AC15" s="14" t="str">
        <f t="shared" ca="1" si="5"/>
        <v/>
      </c>
      <c r="AD15" s="14" t="str">
        <f t="shared" ca="1" si="6"/>
        <v/>
      </c>
      <c r="AE15" s="14" t="str">
        <f t="shared" ca="1" si="7"/>
        <v/>
      </c>
      <c r="AF15" s="14" t="str">
        <f t="shared" ca="1" si="8"/>
        <v/>
      </c>
      <c r="AG15" s="14" t="str">
        <f t="shared" ca="1" si="9"/>
        <v/>
      </c>
      <c r="AH15" s="14" t="str">
        <f t="shared" ca="1" si="10"/>
        <v/>
      </c>
      <c r="AI15" s="14" t="str">
        <f t="shared" ca="1" si="11"/>
        <v/>
      </c>
      <c r="AJ15" s="14" t="str">
        <f t="shared" ca="1" si="12"/>
        <v/>
      </c>
      <c r="AL15" s="171">
        <v>8</v>
      </c>
      <c r="AM15" s="84" t="str">
        <f t="shared" ca="1" si="13"/>
        <v/>
      </c>
    </row>
    <row r="16" spans="1:39" ht="11.25" customHeight="1">
      <c r="A16" s="208"/>
      <c r="B16" s="212"/>
      <c r="C16" s="213"/>
      <c r="D16" s="208"/>
      <c r="E16" s="220"/>
      <c r="F16" s="221"/>
      <c r="G16" s="208"/>
      <c r="H16" s="46" t="s">
        <v>71</v>
      </c>
      <c r="I16" s="85" t="s">
        <v>41</v>
      </c>
      <c r="J16" s="46" t="s">
        <v>71</v>
      </c>
      <c r="K16" s="170" t="s">
        <v>59</v>
      </c>
      <c r="L16" s="224"/>
      <c r="M16" s="225"/>
      <c r="P16" s="256"/>
      <c r="Q16" s="258" t="s">
        <v>11</v>
      </c>
      <c r="R16" s="259"/>
      <c r="S16" s="88" t="str">
        <f>IF(COUNTIFS(J:J,"■",K:K,Q16)=0,"",COUNTIFS(J:J,"■",K:K,Q16))</f>
        <v/>
      </c>
      <c r="T16" s="68" t="str">
        <f>IF(S16="","",S16*評估費用試算工具!I12)</f>
        <v/>
      </c>
      <c r="U16" s="272"/>
      <c r="W16" s="10">
        <v>9</v>
      </c>
      <c r="X16" s="89" t="str">
        <f t="shared" ca="1" si="0"/>
        <v/>
      </c>
      <c r="Y16" s="14" t="str">
        <f t="shared" ca="1" si="1"/>
        <v/>
      </c>
      <c r="Z16" s="14" t="str">
        <f t="shared" ca="1" si="2"/>
        <v/>
      </c>
      <c r="AA16" s="14" t="str">
        <f t="shared" ca="1" si="3"/>
        <v/>
      </c>
      <c r="AB16" s="14" t="str">
        <f t="shared" ca="1" si="4"/>
        <v/>
      </c>
      <c r="AC16" s="14" t="str">
        <f t="shared" ca="1" si="5"/>
        <v/>
      </c>
      <c r="AD16" s="14" t="str">
        <f t="shared" ca="1" si="6"/>
        <v/>
      </c>
      <c r="AE16" s="14" t="str">
        <f t="shared" ca="1" si="7"/>
        <v/>
      </c>
      <c r="AF16" s="14" t="str">
        <f t="shared" ca="1" si="8"/>
        <v/>
      </c>
      <c r="AG16" s="14" t="str">
        <f t="shared" ca="1" si="9"/>
        <v/>
      </c>
      <c r="AH16" s="14" t="str">
        <f t="shared" ca="1" si="10"/>
        <v/>
      </c>
      <c r="AI16" s="14" t="str">
        <f t="shared" ca="1" si="11"/>
        <v/>
      </c>
      <c r="AJ16" s="14" t="str">
        <f t="shared" ca="1" si="12"/>
        <v/>
      </c>
      <c r="AL16" s="171">
        <v>9</v>
      </c>
      <c r="AM16" s="84" t="str">
        <f t="shared" ca="1" si="13"/>
        <v/>
      </c>
    </row>
    <row r="17" spans="1:39" ht="11.25" customHeight="1">
      <c r="A17" s="208"/>
      <c r="B17" s="212"/>
      <c r="C17" s="213"/>
      <c r="D17" s="208"/>
      <c r="E17" s="216"/>
      <c r="F17" s="217"/>
      <c r="G17" s="208"/>
      <c r="H17" s="46" t="s">
        <v>71</v>
      </c>
      <c r="I17" s="85" t="s">
        <v>57</v>
      </c>
      <c r="J17" s="46" t="s">
        <v>71</v>
      </c>
      <c r="K17" s="170" t="s">
        <v>61</v>
      </c>
      <c r="L17" s="224"/>
      <c r="M17" s="225"/>
      <c r="P17" s="256"/>
      <c r="Q17" s="258" t="s">
        <v>58</v>
      </c>
      <c r="R17" s="259"/>
      <c r="S17" s="88" t="str">
        <f>IF(COUNTIFS(H:H,"■",I:I,Q17)=0,"",COUNTIFS(H:H,"■",I:I,Q17))</f>
        <v/>
      </c>
      <c r="T17" s="68" t="str">
        <f>IF(S17="","",S17*評估費用試算工具!I13)</f>
        <v/>
      </c>
      <c r="U17" s="272"/>
      <c r="W17" s="10">
        <v>10</v>
      </c>
      <c r="X17" s="89" t="str">
        <f t="shared" ca="1" si="0"/>
        <v/>
      </c>
      <c r="Y17" s="14" t="str">
        <f t="shared" ca="1" si="1"/>
        <v/>
      </c>
      <c r="Z17" s="14" t="str">
        <f t="shared" ca="1" si="2"/>
        <v/>
      </c>
      <c r="AA17" s="14" t="str">
        <f t="shared" ca="1" si="3"/>
        <v/>
      </c>
      <c r="AB17" s="14" t="str">
        <f t="shared" ca="1" si="4"/>
        <v/>
      </c>
      <c r="AC17" s="14" t="str">
        <f t="shared" ca="1" si="5"/>
        <v/>
      </c>
      <c r="AD17" s="14" t="str">
        <f t="shared" ca="1" si="6"/>
        <v/>
      </c>
      <c r="AE17" s="14" t="str">
        <f t="shared" ca="1" si="7"/>
        <v/>
      </c>
      <c r="AF17" s="14" t="str">
        <f t="shared" ca="1" si="8"/>
        <v/>
      </c>
      <c r="AG17" s="14" t="str">
        <f t="shared" ca="1" si="9"/>
        <v/>
      </c>
      <c r="AH17" s="14" t="str">
        <f t="shared" ca="1" si="10"/>
        <v/>
      </c>
      <c r="AI17" s="14" t="str">
        <f t="shared" ca="1" si="11"/>
        <v/>
      </c>
      <c r="AJ17" s="14" t="str">
        <f t="shared" ca="1" si="12"/>
        <v/>
      </c>
      <c r="AL17" s="171">
        <v>10</v>
      </c>
      <c r="AM17" s="84" t="str">
        <f t="shared" ca="1" si="13"/>
        <v/>
      </c>
    </row>
    <row r="18" spans="1:39" ht="11.25" customHeight="1">
      <c r="A18" s="208"/>
      <c r="B18" s="212"/>
      <c r="C18" s="213"/>
      <c r="D18" s="208"/>
      <c r="E18" s="218"/>
      <c r="F18" s="219"/>
      <c r="G18" s="208"/>
      <c r="H18" s="46" t="s">
        <v>71</v>
      </c>
      <c r="I18" s="85" t="s">
        <v>58</v>
      </c>
      <c r="J18" s="46" t="s">
        <v>71</v>
      </c>
      <c r="K18" s="170" t="s">
        <v>62</v>
      </c>
      <c r="L18" s="224"/>
      <c r="M18" s="225"/>
      <c r="P18" s="256"/>
      <c r="Q18" s="258" t="s">
        <v>13</v>
      </c>
      <c r="R18" s="259"/>
      <c r="S18" s="88" t="str">
        <f>IF(COUNTIFS(J:J,"■",K:K,Q18)=0,"",COUNTIFS(J:J,"■",K:K,Q18))</f>
        <v/>
      </c>
      <c r="T18" s="68" t="str">
        <f>IF(S18="","",S18*評估費用試算工具!I14)</f>
        <v/>
      </c>
      <c r="U18" s="272"/>
      <c r="W18" s="10">
        <v>11</v>
      </c>
      <c r="X18" s="89" t="str">
        <f t="shared" ca="1" si="0"/>
        <v/>
      </c>
      <c r="Y18" s="14" t="str">
        <f t="shared" ca="1" si="1"/>
        <v/>
      </c>
      <c r="Z18" s="14" t="str">
        <f t="shared" ca="1" si="2"/>
        <v/>
      </c>
      <c r="AA18" s="14" t="str">
        <f t="shared" ca="1" si="3"/>
        <v/>
      </c>
      <c r="AB18" s="14" t="str">
        <f t="shared" ca="1" si="4"/>
        <v/>
      </c>
      <c r="AC18" s="14" t="str">
        <f t="shared" ca="1" si="5"/>
        <v/>
      </c>
      <c r="AD18" s="14" t="str">
        <f t="shared" ca="1" si="6"/>
        <v/>
      </c>
      <c r="AE18" s="14" t="str">
        <f t="shared" ca="1" si="7"/>
        <v/>
      </c>
      <c r="AF18" s="14" t="str">
        <f t="shared" ca="1" si="8"/>
        <v/>
      </c>
      <c r="AG18" s="14" t="str">
        <f t="shared" ca="1" si="9"/>
        <v/>
      </c>
      <c r="AH18" s="14" t="str">
        <f t="shared" ca="1" si="10"/>
        <v/>
      </c>
      <c r="AI18" s="14" t="str">
        <f t="shared" ca="1" si="11"/>
        <v/>
      </c>
      <c r="AJ18" s="14" t="str">
        <f t="shared" ca="1" si="12"/>
        <v/>
      </c>
      <c r="AL18" s="171">
        <v>11</v>
      </c>
      <c r="AM18" s="84" t="str">
        <f t="shared" ca="1" si="13"/>
        <v/>
      </c>
    </row>
    <row r="19" spans="1:39" ht="11.25" customHeight="1">
      <c r="A19" s="209"/>
      <c r="B19" s="214"/>
      <c r="C19" s="215"/>
      <c r="D19" s="209"/>
      <c r="E19" s="220"/>
      <c r="F19" s="221"/>
      <c r="G19" s="209"/>
      <c r="H19" s="25" t="s">
        <v>71</v>
      </c>
      <c r="I19" s="86" t="s">
        <v>146</v>
      </c>
      <c r="J19" s="25" t="s">
        <v>71</v>
      </c>
      <c r="K19" s="87" t="s">
        <v>63</v>
      </c>
      <c r="L19" s="226"/>
      <c r="M19" s="227"/>
      <c r="P19" s="257"/>
      <c r="Q19" s="269" t="s">
        <v>63</v>
      </c>
      <c r="R19" s="270"/>
      <c r="S19" s="88" t="str">
        <f>IF(COUNTIFS(J:J,"■",K:K,Q19)=0,"",COUNTIFS(J:J,"■",K:K,Q19))</f>
        <v/>
      </c>
      <c r="T19" s="68" t="str">
        <f>IF(S19="","",S19*評估費用試算工具!I15)</f>
        <v/>
      </c>
      <c r="U19" s="273"/>
      <c r="W19" s="10">
        <v>12</v>
      </c>
      <c r="X19" s="89" t="str">
        <f t="shared" ca="1" si="0"/>
        <v/>
      </c>
      <c r="Y19" s="14" t="str">
        <f t="shared" ca="1" si="1"/>
        <v/>
      </c>
      <c r="Z19" s="14" t="str">
        <f t="shared" ca="1" si="2"/>
        <v/>
      </c>
      <c r="AA19" s="14" t="str">
        <f t="shared" ca="1" si="3"/>
        <v/>
      </c>
      <c r="AB19" s="14" t="str">
        <f t="shared" ca="1" si="4"/>
        <v/>
      </c>
      <c r="AC19" s="14" t="str">
        <f t="shared" ca="1" si="5"/>
        <v/>
      </c>
      <c r="AD19" s="14" t="str">
        <f t="shared" ca="1" si="6"/>
        <v/>
      </c>
      <c r="AE19" s="14" t="str">
        <f t="shared" ca="1" si="7"/>
        <v/>
      </c>
      <c r="AF19" s="14" t="str">
        <f t="shared" ca="1" si="8"/>
        <v/>
      </c>
      <c r="AG19" s="14" t="str">
        <f t="shared" ca="1" si="9"/>
        <v/>
      </c>
      <c r="AH19" s="14" t="str">
        <f t="shared" ca="1" si="10"/>
        <v/>
      </c>
      <c r="AI19" s="14" t="str">
        <f t="shared" ca="1" si="11"/>
        <v/>
      </c>
      <c r="AJ19" s="14" t="str">
        <f t="shared" ca="1" si="12"/>
        <v/>
      </c>
      <c r="AL19" s="171">
        <v>12</v>
      </c>
      <c r="AM19" s="84" t="str">
        <f t="shared" ca="1" si="13"/>
        <v/>
      </c>
    </row>
    <row r="20" spans="1:39" ht="11.25" customHeight="1" thickBot="1">
      <c r="A20" s="207">
        <v>3</v>
      </c>
      <c r="B20" s="210"/>
      <c r="C20" s="211"/>
      <c r="D20" s="207"/>
      <c r="E20" s="216"/>
      <c r="F20" s="217"/>
      <c r="G20" s="207"/>
      <c r="H20" s="44" t="s">
        <v>71</v>
      </c>
      <c r="I20" s="167" t="s">
        <v>4</v>
      </c>
      <c r="J20" s="44" t="s">
        <v>71</v>
      </c>
      <c r="K20" s="168" t="s">
        <v>5</v>
      </c>
      <c r="L20" s="222"/>
      <c r="M20" s="223"/>
      <c r="P20" s="253" t="s">
        <v>147</v>
      </c>
      <c r="Q20" s="254"/>
      <c r="R20" s="254"/>
      <c r="S20" s="121" t="str">
        <f>IF(COUNTIFS(H:H,"■",I:I,"鑑定評估報告")=0,"",COUNTIFS(H:H,"■",I:I,"鑑定評估報告"))</f>
        <v/>
      </c>
      <c r="T20" s="262" t="str">
        <f>IF(S20="","",S20*評估費用試算工具!I16)</f>
        <v/>
      </c>
      <c r="U20" s="263"/>
      <c r="W20" s="10">
        <v>13</v>
      </c>
      <c r="X20" s="89" t="str">
        <f t="shared" ca="1" si="0"/>
        <v/>
      </c>
      <c r="Y20" s="14" t="str">
        <f t="shared" ca="1" si="1"/>
        <v/>
      </c>
      <c r="Z20" s="14" t="str">
        <f t="shared" ca="1" si="2"/>
        <v/>
      </c>
      <c r="AA20" s="14" t="str">
        <f t="shared" ca="1" si="3"/>
        <v/>
      </c>
      <c r="AB20" s="14" t="str">
        <f t="shared" ca="1" si="4"/>
        <v/>
      </c>
      <c r="AC20" s="14" t="str">
        <f t="shared" ca="1" si="5"/>
        <v/>
      </c>
      <c r="AD20" s="14" t="str">
        <f t="shared" ca="1" si="6"/>
        <v/>
      </c>
      <c r="AE20" s="14" t="str">
        <f t="shared" ca="1" si="7"/>
        <v/>
      </c>
      <c r="AF20" s="14" t="str">
        <f t="shared" ca="1" si="8"/>
        <v/>
      </c>
      <c r="AG20" s="14" t="str">
        <f t="shared" ca="1" si="9"/>
        <v/>
      </c>
      <c r="AH20" s="14" t="str">
        <f t="shared" ca="1" si="10"/>
        <v/>
      </c>
      <c r="AI20" s="14" t="str">
        <f t="shared" ca="1" si="11"/>
        <v/>
      </c>
      <c r="AJ20" s="14" t="str">
        <f t="shared" ca="1" si="12"/>
        <v/>
      </c>
      <c r="AL20" s="171">
        <v>13</v>
      </c>
      <c r="AM20" s="84" t="str">
        <f t="shared" ca="1" si="13"/>
        <v/>
      </c>
    </row>
    <row r="21" spans="1:39" ht="11.25" customHeight="1">
      <c r="A21" s="208"/>
      <c r="B21" s="212"/>
      <c r="C21" s="213"/>
      <c r="D21" s="208"/>
      <c r="E21" s="218"/>
      <c r="F21" s="219"/>
      <c r="G21" s="208"/>
      <c r="H21" s="46" t="s">
        <v>71</v>
      </c>
      <c r="I21" s="85" t="s">
        <v>56</v>
      </c>
      <c r="J21" s="46" t="s">
        <v>71</v>
      </c>
      <c r="K21" s="170" t="s">
        <v>60</v>
      </c>
      <c r="L21" s="224"/>
      <c r="M21" s="225"/>
      <c r="P21" s="264" t="s">
        <v>29</v>
      </c>
      <c r="Q21" s="265"/>
      <c r="R21" s="265"/>
      <c r="S21" s="266"/>
      <c r="T21" s="267">
        <f ca="1">SUM(U8,T20)</f>
        <v>0</v>
      </c>
      <c r="U21" s="268"/>
      <c r="W21" s="10">
        <v>14</v>
      </c>
      <c r="X21" s="89" t="str">
        <f t="shared" ca="1" si="0"/>
        <v/>
      </c>
      <c r="Y21" s="14" t="str">
        <f t="shared" ca="1" si="1"/>
        <v/>
      </c>
      <c r="Z21" s="14" t="str">
        <f t="shared" ca="1" si="2"/>
        <v/>
      </c>
      <c r="AA21" s="14" t="str">
        <f t="shared" ca="1" si="3"/>
        <v/>
      </c>
      <c r="AB21" s="14" t="str">
        <f t="shared" ca="1" si="4"/>
        <v/>
      </c>
      <c r="AC21" s="14" t="str">
        <f t="shared" ca="1" si="5"/>
        <v/>
      </c>
      <c r="AD21" s="14" t="str">
        <f t="shared" ca="1" si="6"/>
        <v/>
      </c>
      <c r="AE21" s="14" t="str">
        <f t="shared" ca="1" si="7"/>
        <v/>
      </c>
      <c r="AF21" s="14" t="str">
        <f t="shared" ca="1" si="8"/>
        <v/>
      </c>
      <c r="AG21" s="14" t="str">
        <f t="shared" ca="1" si="9"/>
        <v/>
      </c>
      <c r="AH21" s="14" t="str">
        <f t="shared" ca="1" si="10"/>
        <v/>
      </c>
      <c r="AI21" s="14" t="str">
        <f t="shared" ca="1" si="11"/>
        <v/>
      </c>
      <c r="AJ21" s="14" t="str">
        <f t="shared" ca="1" si="12"/>
        <v/>
      </c>
      <c r="AL21" s="171">
        <v>14</v>
      </c>
      <c r="AM21" s="84" t="str">
        <f t="shared" ca="1" si="13"/>
        <v/>
      </c>
    </row>
    <row r="22" spans="1:39" ht="11.25" customHeight="1">
      <c r="A22" s="208"/>
      <c r="B22" s="212"/>
      <c r="C22" s="213"/>
      <c r="D22" s="208"/>
      <c r="E22" s="220"/>
      <c r="F22" s="221"/>
      <c r="G22" s="208"/>
      <c r="H22" s="46" t="s">
        <v>71</v>
      </c>
      <c r="I22" s="85" t="s">
        <v>41</v>
      </c>
      <c r="J22" s="46" t="s">
        <v>71</v>
      </c>
      <c r="K22" s="170" t="s">
        <v>59</v>
      </c>
      <c r="L22" s="224"/>
      <c r="M22" s="225"/>
      <c r="P22" s="104"/>
      <c r="Q22" s="104"/>
      <c r="R22" s="104"/>
      <c r="S22" s="104"/>
      <c r="T22" s="158"/>
      <c r="U22" s="104"/>
      <c r="W22" s="10">
        <v>15</v>
      </c>
      <c r="X22" s="89" t="str">
        <f t="shared" ca="1" si="0"/>
        <v/>
      </c>
      <c r="Y22" s="14" t="str">
        <f t="shared" ca="1" si="1"/>
        <v/>
      </c>
      <c r="Z22" s="14" t="str">
        <f t="shared" ca="1" si="2"/>
        <v/>
      </c>
      <c r="AA22" s="14" t="str">
        <f t="shared" ca="1" si="3"/>
        <v/>
      </c>
      <c r="AB22" s="14" t="str">
        <f t="shared" ca="1" si="4"/>
        <v/>
      </c>
      <c r="AC22" s="14" t="str">
        <f t="shared" ca="1" si="5"/>
        <v/>
      </c>
      <c r="AD22" s="14" t="str">
        <f t="shared" ca="1" si="6"/>
        <v/>
      </c>
      <c r="AE22" s="14" t="str">
        <f t="shared" ca="1" si="7"/>
        <v/>
      </c>
      <c r="AF22" s="14" t="str">
        <f t="shared" ca="1" si="8"/>
        <v/>
      </c>
      <c r="AG22" s="14" t="str">
        <f t="shared" ca="1" si="9"/>
        <v/>
      </c>
      <c r="AH22" s="14" t="str">
        <f t="shared" ca="1" si="10"/>
        <v/>
      </c>
      <c r="AI22" s="14" t="str">
        <f t="shared" ca="1" si="11"/>
        <v/>
      </c>
      <c r="AJ22" s="14" t="str">
        <f t="shared" ca="1" si="12"/>
        <v/>
      </c>
      <c r="AL22" s="171">
        <v>15</v>
      </c>
      <c r="AM22" s="84" t="str">
        <f t="shared" ca="1" si="13"/>
        <v/>
      </c>
    </row>
    <row r="23" spans="1:39" ht="11.25" customHeight="1">
      <c r="A23" s="208"/>
      <c r="B23" s="212"/>
      <c r="C23" s="213"/>
      <c r="D23" s="208"/>
      <c r="E23" s="216"/>
      <c r="F23" s="217"/>
      <c r="G23" s="208"/>
      <c r="H23" s="46" t="s">
        <v>71</v>
      </c>
      <c r="I23" s="85" t="s">
        <v>57</v>
      </c>
      <c r="J23" s="46" t="s">
        <v>71</v>
      </c>
      <c r="K23" s="170" t="s">
        <v>61</v>
      </c>
      <c r="L23" s="224"/>
      <c r="M23" s="225"/>
      <c r="W23" s="10">
        <v>16</v>
      </c>
      <c r="X23" s="89" t="str">
        <f t="shared" ca="1" si="0"/>
        <v/>
      </c>
      <c r="Y23" s="14" t="str">
        <f t="shared" ca="1" si="1"/>
        <v/>
      </c>
      <c r="Z23" s="14" t="str">
        <f t="shared" ca="1" si="2"/>
        <v/>
      </c>
      <c r="AA23" s="14" t="str">
        <f t="shared" ca="1" si="3"/>
        <v/>
      </c>
      <c r="AB23" s="14" t="str">
        <f t="shared" ca="1" si="4"/>
        <v/>
      </c>
      <c r="AC23" s="14" t="str">
        <f t="shared" ca="1" si="5"/>
        <v/>
      </c>
      <c r="AD23" s="14" t="str">
        <f t="shared" ca="1" si="6"/>
        <v/>
      </c>
      <c r="AE23" s="14" t="str">
        <f t="shared" ca="1" si="7"/>
        <v/>
      </c>
      <c r="AF23" s="14" t="str">
        <f t="shared" ca="1" si="8"/>
        <v/>
      </c>
      <c r="AG23" s="14" t="str">
        <f t="shared" ca="1" si="9"/>
        <v/>
      </c>
      <c r="AH23" s="14" t="str">
        <f t="shared" ca="1" si="10"/>
        <v/>
      </c>
      <c r="AI23" s="14" t="str">
        <f t="shared" ca="1" si="11"/>
        <v/>
      </c>
      <c r="AJ23" s="14" t="str">
        <f t="shared" ca="1" si="12"/>
        <v/>
      </c>
      <c r="AL23" s="171">
        <v>16</v>
      </c>
      <c r="AM23" s="84" t="str">
        <f t="shared" ca="1" si="13"/>
        <v/>
      </c>
    </row>
    <row r="24" spans="1:39" ht="11.25" customHeight="1">
      <c r="A24" s="208"/>
      <c r="B24" s="212"/>
      <c r="C24" s="213"/>
      <c r="D24" s="208"/>
      <c r="E24" s="218"/>
      <c r="F24" s="219"/>
      <c r="G24" s="208"/>
      <c r="H24" s="46" t="s">
        <v>71</v>
      </c>
      <c r="I24" s="85" t="s">
        <v>58</v>
      </c>
      <c r="J24" s="46" t="s">
        <v>71</v>
      </c>
      <c r="K24" s="170" t="s">
        <v>62</v>
      </c>
      <c r="L24" s="224"/>
      <c r="M24" s="225"/>
      <c r="W24" s="10">
        <v>17</v>
      </c>
      <c r="X24" s="89" t="str">
        <f t="shared" ca="1" si="0"/>
        <v/>
      </c>
      <c r="Y24" s="14" t="str">
        <f t="shared" ca="1" si="1"/>
        <v/>
      </c>
      <c r="Z24" s="14" t="str">
        <f t="shared" ca="1" si="2"/>
        <v/>
      </c>
      <c r="AA24" s="14" t="str">
        <f t="shared" ca="1" si="3"/>
        <v/>
      </c>
      <c r="AB24" s="14" t="str">
        <f t="shared" ca="1" si="4"/>
        <v/>
      </c>
      <c r="AC24" s="14" t="str">
        <f t="shared" ca="1" si="5"/>
        <v/>
      </c>
      <c r="AD24" s="14" t="str">
        <f t="shared" ca="1" si="6"/>
        <v/>
      </c>
      <c r="AE24" s="14" t="str">
        <f t="shared" ca="1" si="7"/>
        <v/>
      </c>
      <c r="AF24" s="14" t="str">
        <f t="shared" ca="1" si="8"/>
        <v/>
      </c>
      <c r="AG24" s="14" t="str">
        <f t="shared" ca="1" si="9"/>
        <v/>
      </c>
      <c r="AH24" s="14" t="str">
        <f t="shared" ca="1" si="10"/>
        <v/>
      </c>
      <c r="AI24" s="14" t="str">
        <f t="shared" ca="1" si="11"/>
        <v/>
      </c>
      <c r="AJ24" s="14" t="str">
        <f t="shared" ca="1" si="12"/>
        <v/>
      </c>
      <c r="AL24" s="171">
        <v>17</v>
      </c>
      <c r="AM24" s="84" t="str">
        <f t="shared" ca="1" si="13"/>
        <v/>
      </c>
    </row>
    <row r="25" spans="1:39" ht="11.25" customHeight="1">
      <c r="A25" s="209"/>
      <c r="B25" s="214"/>
      <c r="C25" s="215"/>
      <c r="D25" s="209"/>
      <c r="E25" s="220"/>
      <c r="F25" s="221"/>
      <c r="G25" s="209"/>
      <c r="H25" s="25" t="s">
        <v>71</v>
      </c>
      <c r="I25" s="86" t="s">
        <v>146</v>
      </c>
      <c r="J25" s="25" t="s">
        <v>71</v>
      </c>
      <c r="K25" s="87" t="s">
        <v>63</v>
      </c>
      <c r="L25" s="226"/>
      <c r="M25" s="227"/>
      <c r="W25" s="10">
        <v>18</v>
      </c>
      <c r="X25" s="89" t="str">
        <f t="shared" ca="1" si="0"/>
        <v/>
      </c>
      <c r="Y25" s="14" t="str">
        <f t="shared" ca="1" si="1"/>
        <v/>
      </c>
      <c r="Z25" s="14" t="str">
        <f t="shared" ca="1" si="2"/>
        <v/>
      </c>
      <c r="AA25" s="14" t="str">
        <f t="shared" ca="1" si="3"/>
        <v/>
      </c>
      <c r="AB25" s="14" t="str">
        <f t="shared" ca="1" si="4"/>
        <v/>
      </c>
      <c r="AC25" s="14" t="str">
        <f t="shared" ca="1" si="5"/>
        <v/>
      </c>
      <c r="AD25" s="14" t="str">
        <f t="shared" ca="1" si="6"/>
        <v/>
      </c>
      <c r="AE25" s="14" t="str">
        <f t="shared" ca="1" si="7"/>
        <v/>
      </c>
      <c r="AF25" s="14" t="str">
        <f t="shared" ca="1" si="8"/>
        <v/>
      </c>
      <c r="AG25" s="14" t="str">
        <f t="shared" ca="1" si="9"/>
        <v/>
      </c>
      <c r="AH25" s="14" t="str">
        <f t="shared" ca="1" si="10"/>
        <v/>
      </c>
      <c r="AI25" s="14" t="str">
        <f t="shared" ca="1" si="11"/>
        <v/>
      </c>
      <c r="AJ25" s="14" t="str">
        <f t="shared" ca="1" si="12"/>
        <v/>
      </c>
      <c r="AL25" s="171">
        <v>18</v>
      </c>
      <c r="AM25" s="84" t="str">
        <f t="shared" ca="1" si="13"/>
        <v/>
      </c>
    </row>
    <row r="26" spans="1:39" ht="11.25" customHeight="1">
      <c r="A26" s="207">
        <v>4</v>
      </c>
      <c r="B26" s="210"/>
      <c r="C26" s="211"/>
      <c r="D26" s="207"/>
      <c r="E26" s="216"/>
      <c r="F26" s="217"/>
      <c r="G26" s="207"/>
      <c r="H26" s="44" t="s">
        <v>71</v>
      </c>
      <c r="I26" s="167" t="s">
        <v>4</v>
      </c>
      <c r="J26" s="44" t="s">
        <v>71</v>
      </c>
      <c r="K26" s="168" t="s">
        <v>5</v>
      </c>
      <c r="L26" s="222"/>
      <c r="M26" s="223"/>
      <c r="W26" s="10">
        <v>19</v>
      </c>
      <c r="X26" s="89" t="str">
        <f t="shared" ca="1" si="0"/>
        <v/>
      </c>
      <c r="Y26" s="14" t="str">
        <f t="shared" ca="1" si="1"/>
        <v/>
      </c>
      <c r="Z26" s="14" t="str">
        <f t="shared" ca="1" si="2"/>
        <v/>
      </c>
      <c r="AA26" s="14" t="str">
        <f t="shared" ca="1" si="3"/>
        <v/>
      </c>
      <c r="AB26" s="14" t="str">
        <f t="shared" ca="1" si="4"/>
        <v/>
      </c>
      <c r="AC26" s="14" t="str">
        <f t="shared" ca="1" si="5"/>
        <v/>
      </c>
      <c r="AD26" s="14" t="str">
        <f t="shared" ca="1" si="6"/>
        <v/>
      </c>
      <c r="AE26" s="14" t="str">
        <f t="shared" ca="1" si="7"/>
        <v/>
      </c>
      <c r="AF26" s="14" t="str">
        <f t="shared" ca="1" si="8"/>
        <v/>
      </c>
      <c r="AG26" s="14" t="str">
        <f t="shared" ca="1" si="9"/>
        <v/>
      </c>
      <c r="AH26" s="14" t="str">
        <f t="shared" ca="1" si="10"/>
        <v/>
      </c>
      <c r="AI26" s="14" t="str">
        <f t="shared" ca="1" si="11"/>
        <v/>
      </c>
      <c r="AJ26" s="14" t="str">
        <f t="shared" ca="1" si="12"/>
        <v/>
      </c>
      <c r="AL26" s="171">
        <v>19</v>
      </c>
      <c r="AM26" s="84" t="str">
        <f t="shared" ca="1" si="13"/>
        <v/>
      </c>
    </row>
    <row r="27" spans="1:39" ht="11.25" customHeight="1">
      <c r="A27" s="208"/>
      <c r="B27" s="212"/>
      <c r="C27" s="213"/>
      <c r="D27" s="208"/>
      <c r="E27" s="218"/>
      <c r="F27" s="219"/>
      <c r="G27" s="208"/>
      <c r="H27" s="46" t="s">
        <v>71</v>
      </c>
      <c r="I27" s="85" t="s">
        <v>56</v>
      </c>
      <c r="J27" s="46" t="s">
        <v>71</v>
      </c>
      <c r="K27" s="170" t="s">
        <v>60</v>
      </c>
      <c r="L27" s="224"/>
      <c r="M27" s="225"/>
      <c r="W27" s="10">
        <v>20</v>
      </c>
      <c r="X27" s="89" t="str">
        <f t="shared" ca="1" si="0"/>
        <v/>
      </c>
      <c r="Y27" s="14" t="str">
        <f t="shared" ca="1" si="1"/>
        <v/>
      </c>
      <c r="Z27" s="14" t="str">
        <f t="shared" ca="1" si="2"/>
        <v/>
      </c>
      <c r="AA27" s="14" t="str">
        <f t="shared" ca="1" si="3"/>
        <v/>
      </c>
      <c r="AB27" s="14" t="str">
        <f t="shared" ca="1" si="4"/>
        <v/>
      </c>
      <c r="AC27" s="14" t="str">
        <f t="shared" ca="1" si="5"/>
        <v/>
      </c>
      <c r="AD27" s="14" t="str">
        <f t="shared" ca="1" si="6"/>
        <v/>
      </c>
      <c r="AE27" s="14" t="str">
        <f t="shared" ca="1" si="7"/>
        <v/>
      </c>
      <c r="AF27" s="14" t="str">
        <f t="shared" ca="1" si="8"/>
        <v/>
      </c>
      <c r="AG27" s="14" t="str">
        <f t="shared" ca="1" si="9"/>
        <v/>
      </c>
      <c r="AH27" s="14" t="str">
        <f t="shared" ca="1" si="10"/>
        <v/>
      </c>
      <c r="AI27" s="14" t="str">
        <f t="shared" ca="1" si="11"/>
        <v/>
      </c>
      <c r="AJ27" s="14" t="str">
        <f t="shared" ca="1" si="12"/>
        <v/>
      </c>
      <c r="AL27" s="171">
        <v>20</v>
      </c>
      <c r="AM27" s="84" t="str">
        <f t="shared" ca="1" si="13"/>
        <v/>
      </c>
    </row>
    <row r="28" spans="1:39" ht="11.25" customHeight="1">
      <c r="A28" s="208"/>
      <c r="B28" s="212"/>
      <c r="C28" s="213"/>
      <c r="D28" s="208"/>
      <c r="E28" s="220"/>
      <c r="F28" s="221"/>
      <c r="G28" s="208"/>
      <c r="H28" s="46" t="s">
        <v>71</v>
      </c>
      <c r="I28" s="85" t="s">
        <v>41</v>
      </c>
      <c r="J28" s="46" t="s">
        <v>71</v>
      </c>
      <c r="K28" s="170" t="s">
        <v>59</v>
      </c>
      <c r="L28" s="224"/>
      <c r="M28" s="225"/>
      <c r="W28" s="10">
        <v>21</v>
      </c>
      <c r="X28" s="89" t="str">
        <f t="shared" ca="1" si="0"/>
        <v/>
      </c>
      <c r="Y28" s="14" t="str">
        <f t="shared" ca="1" si="1"/>
        <v/>
      </c>
      <c r="Z28" s="14" t="str">
        <f t="shared" ca="1" si="2"/>
        <v/>
      </c>
      <c r="AA28" s="14" t="str">
        <f t="shared" ca="1" si="3"/>
        <v/>
      </c>
      <c r="AB28" s="14" t="str">
        <f t="shared" ca="1" si="4"/>
        <v/>
      </c>
      <c r="AC28" s="14" t="str">
        <f t="shared" ca="1" si="5"/>
        <v/>
      </c>
      <c r="AD28" s="14" t="str">
        <f t="shared" ca="1" si="6"/>
        <v/>
      </c>
      <c r="AE28" s="14" t="str">
        <f t="shared" ca="1" si="7"/>
        <v/>
      </c>
      <c r="AF28" s="14" t="str">
        <f t="shared" ca="1" si="8"/>
        <v/>
      </c>
      <c r="AG28" s="14" t="str">
        <f t="shared" ca="1" si="9"/>
        <v/>
      </c>
      <c r="AH28" s="14" t="str">
        <f t="shared" ca="1" si="10"/>
        <v/>
      </c>
      <c r="AI28" s="14" t="str">
        <f t="shared" ca="1" si="11"/>
        <v/>
      </c>
      <c r="AJ28" s="14" t="str">
        <f t="shared" ca="1" si="12"/>
        <v/>
      </c>
      <c r="AL28" s="171">
        <v>21</v>
      </c>
      <c r="AM28" s="84" t="str">
        <f t="shared" ca="1" si="13"/>
        <v/>
      </c>
    </row>
    <row r="29" spans="1:39" ht="11.25" customHeight="1">
      <c r="A29" s="208"/>
      <c r="B29" s="212"/>
      <c r="C29" s="213"/>
      <c r="D29" s="208"/>
      <c r="E29" s="216"/>
      <c r="F29" s="217"/>
      <c r="G29" s="208"/>
      <c r="H29" s="46" t="s">
        <v>71</v>
      </c>
      <c r="I29" s="85" t="s">
        <v>57</v>
      </c>
      <c r="J29" s="46" t="s">
        <v>71</v>
      </c>
      <c r="K29" s="170" t="s">
        <v>61</v>
      </c>
      <c r="L29" s="224"/>
      <c r="M29" s="225"/>
      <c r="W29" s="10">
        <v>22</v>
      </c>
      <c r="X29" s="89" t="str">
        <f t="shared" ca="1" si="0"/>
        <v/>
      </c>
      <c r="Y29" s="14" t="str">
        <f t="shared" ca="1" si="1"/>
        <v/>
      </c>
      <c r="Z29" s="14" t="str">
        <f t="shared" ca="1" si="2"/>
        <v/>
      </c>
      <c r="AA29" s="14" t="str">
        <f t="shared" ca="1" si="3"/>
        <v/>
      </c>
      <c r="AB29" s="14" t="str">
        <f t="shared" ca="1" si="4"/>
        <v/>
      </c>
      <c r="AC29" s="14" t="str">
        <f t="shared" ca="1" si="5"/>
        <v/>
      </c>
      <c r="AD29" s="14" t="str">
        <f t="shared" ca="1" si="6"/>
        <v/>
      </c>
      <c r="AE29" s="14" t="str">
        <f t="shared" ca="1" si="7"/>
        <v/>
      </c>
      <c r="AF29" s="14" t="str">
        <f t="shared" ca="1" si="8"/>
        <v/>
      </c>
      <c r="AG29" s="14" t="str">
        <f t="shared" ca="1" si="9"/>
        <v/>
      </c>
      <c r="AH29" s="14" t="str">
        <f t="shared" ca="1" si="10"/>
        <v/>
      </c>
      <c r="AI29" s="14" t="str">
        <f t="shared" ca="1" si="11"/>
        <v/>
      </c>
      <c r="AJ29" s="14" t="str">
        <f t="shared" ca="1" si="12"/>
        <v/>
      </c>
      <c r="AL29" s="171">
        <v>22</v>
      </c>
      <c r="AM29" s="84" t="str">
        <f t="shared" ca="1" si="13"/>
        <v/>
      </c>
    </row>
    <row r="30" spans="1:39" ht="11.25" customHeight="1">
      <c r="A30" s="208"/>
      <c r="B30" s="212"/>
      <c r="C30" s="213"/>
      <c r="D30" s="208"/>
      <c r="E30" s="218"/>
      <c r="F30" s="219"/>
      <c r="G30" s="208"/>
      <c r="H30" s="46" t="s">
        <v>71</v>
      </c>
      <c r="I30" s="85" t="s">
        <v>58</v>
      </c>
      <c r="J30" s="46" t="s">
        <v>71</v>
      </c>
      <c r="K30" s="170" t="s">
        <v>62</v>
      </c>
      <c r="L30" s="224"/>
      <c r="M30" s="225"/>
      <c r="W30" s="10">
        <v>23</v>
      </c>
      <c r="X30" s="89" t="str">
        <f t="shared" ca="1" si="0"/>
        <v/>
      </c>
      <c r="Y30" s="14" t="str">
        <f t="shared" ca="1" si="1"/>
        <v/>
      </c>
      <c r="Z30" s="14" t="str">
        <f t="shared" ca="1" si="2"/>
        <v/>
      </c>
      <c r="AA30" s="14" t="str">
        <f t="shared" ca="1" si="3"/>
        <v/>
      </c>
      <c r="AB30" s="14" t="str">
        <f t="shared" ca="1" si="4"/>
        <v/>
      </c>
      <c r="AC30" s="14" t="str">
        <f t="shared" ca="1" si="5"/>
        <v/>
      </c>
      <c r="AD30" s="14" t="str">
        <f t="shared" ca="1" si="6"/>
        <v/>
      </c>
      <c r="AE30" s="14" t="str">
        <f t="shared" ca="1" si="7"/>
        <v/>
      </c>
      <c r="AF30" s="14" t="str">
        <f t="shared" ca="1" si="8"/>
        <v/>
      </c>
      <c r="AG30" s="14" t="str">
        <f t="shared" ca="1" si="9"/>
        <v/>
      </c>
      <c r="AH30" s="14" t="str">
        <f t="shared" ca="1" si="10"/>
        <v/>
      </c>
      <c r="AI30" s="14" t="str">
        <f t="shared" ca="1" si="11"/>
        <v/>
      </c>
      <c r="AJ30" s="14" t="str">
        <f t="shared" ca="1" si="12"/>
        <v/>
      </c>
      <c r="AL30" s="171">
        <v>23</v>
      </c>
      <c r="AM30" s="84" t="str">
        <f t="shared" ca="1" si="13"/>
        <v/>
      </c>
    </row>
    <row r="31" spans="1:39" ht="11.25" customHeight="1">
      <c r="A31" s="209"/>
      <c r="B31" s="214"/>
      <c r="C31" s="215"/>
      <c r="D31" s="209"/>
      <c r="E31" s="220"/>
      <c r="F31" s="221"/>
      <c r="G31" s="209"/>
      <c r="H31" s="25" t="s">
        <v>71</v>
      </c>
      <c r="I31" s="86" t="s">
        <v>146</v>
      </c>
      <c r="J31" s="25" t="s">
        <v>71</v>
      </c>
      <c r="K31" s="87" t="s">
        <v>63</v>
      </c>
      <c r="L31" s="226"/>
      <c r="M31" s="227"/>
      <c r="W31" s="10">
        <v>24</v>
      </c>
      <c r="X31" s="89" t="str">
        <f t="shared" ca="1" si="0"/>
        <v/>
      </c>
      <c r="Y31" s="14" t="str">
        <f t="shared" ca="1" si="1"/>
        <v/>
      </c>
      <c r="Z31" s="14" t="str">
        <f t="shared" ca="1" si="2"/>
        <v/>
      </c>
      <c r="AA31" s="14" t="str">
        <f t="shared" ca="1" si="3"/>
        <v/>
      </c>
      <c r="AB31" s="14" t="str">
        <f t="shared" ca="1" si="4"/>
        <v/>
      </c>
      <c r="AC31" s="14" t="str">
        <f t="shared" ca="1" si="5"/>
        <v/>
      </c>
      <c r="AD31" s="14" t="str">
        <f t="shared" ca="1" si="6"/>
        <v/>
      </c>
      <c r="AE31" s="14" t="str">
        <f t="shared" ca="1" si="7"/>
        <v/>
      </c>
      <c r="AF31" s="14" t="str">
        <f t="shared" ca="1" si="8"/>
        <v/>
      </c>
      <c r="AG31" s="14" t="str">
        <f t="shared" ca="1" si="9"/>
        <v/>
      </c>
      <c r="AH31" s="14" t="str">
        <f t="shared" ca="1" si="10"/>
        <v/>
      </c>
      <c r="AI31" s="14" t="str">
        <f t="shared" ca="1" si="11"/>
        <v/>
      </c>
      <c r="AJ31" s="14" t="str">
        <f t="shared" ca="1" si="12"/>
        <v/>
      </c>
      <c r="AL31" s="171">
        <v>24</v>
      </c>
      <c r="AM31" s="84" t="str">
        <f t="shared" ca="1" si="13"/>
        <v/>
      </c>
    </row>
    <row r="32" spans="1:39" ht="11.25" customHeight="1">
      <c r="A32" s="207">
        <v>5</v>
      </c>
      <c r="B32" s="210"/>
      <c r="C32" s="211"/>
      <c r="D32" s="207"/>
      <c r="E32" s="216"/>
      <c r="F32" s="217"/>
      <c r="G32" s="207"/>
      <c r="H32" s="44" t="s">
        <v>71</v>
      </c>
      <c r="I32" s="167" t="s">
        <v>4</v>
      </c>
      <c r="J32" s="44" t="s">
        <v>71</v>
      </c>
      <c r="K32" s="168" t="s">
        <v>5</v>
      </c>
      <c r="L32" s="222"/>
      <c r="M32" s="223"/>
      <c r="W32" s="10">
        <v>25</v>
      </c>
      <c r="X32" s="89" t="str">
        <f t="shared" ca="1" si="0"/>
        <v/>
      </c>
      <c r="Y32" s="14" t="str">
        <f t="shared" ca="1" si="1"/>
        <v/>
      </c>
      <c r="Z32" s="14" t="str">
        <f t="shared" ca="1" si="2"/>
        <v/>
      </c>
      <c r="AA32" s="14" t="str">
        <f t="shared" ca="1" si="3"/>
        <v/>
      </c>
      <c r="AB32" s="14" t="str">
        <f t="shared" ca="1" si="4"/>
        <v/>
      </c>
      <c r="AC32" s="14" t="str">
        <f t="shared" ca="1" si="5"/>
        <v/>
      </c>
      <c r="AD32" s="14" t="str">
        <f t="shared" ca="1" si="6"/>
        <v/>
      </c>
      <c r="AE32" s="14" t="str">
        <f t="shared" ca="1" si="7"/>
        <v/>
      </c>
      <c r="AF32" s="14" t="str">
        <f t="shared" ca="1" si="8"/>
        <v/>
      </c>
      <c r="AG32" s="14" t="str">
        <f t="shared" ca="1" si="9"/>
        <v/>
      </c>
      <c r="AH32" s="14" t="str">
        <f t="shared" ca="1" si="10"/>
        <v/>
      </c>
      <c r="AI32" s="14" t="str">
        <f t="shared" ca="1" si="11"/>
        <v/>
      </c>
      <c r="AJ32" s="14" t="str">
        <f t="shared" ca="1" si="12"/>
        <v/>
      </c>
      <c r="AL32" s="171">
        <v>25</v>
      </c>
      <c r="AM32" s="84" t="str">
        <f t="shared" ca="1" si="13"/>
        <v/>
      </c>
    </row>
    <row r="33" spans="1:39" ht="11.25" customHeight="1">
      <c r="A33" s="208"/>
      <c r="B33" s="212"/>
      <c r="C33" s="213"/>
      <c r="D33" s="208"/>
      <c r="E33" s="218"/>
      <c r="F33" s="219"/>
      <c r="G33" s="208"/>
      <c r="H33" s="46" t="s">
        <v>71</v>
      </c>
      <c r="I33" s="85" t="s">
        <v>56</v>
      </c>
      <c r="J33" s="46" t="s">
        <v>71</v>
      </c>
      <c r="K33" s="170" t="s">
        <v>60</v>
      </c>
      <c r="L33" s="224"/>
      <c r="M33" s="225"/>
      <c r="W33" s="10">
        <v>26</v>
      </c>
      <c r="X33" s="89" t="str">
        <f t="shared" ca="1" si="0"/>
        <v/>
      </c>
      <c r="Y33" s="14" t="str">
        <f t="shared" ca="1" si="1"/>
        <v/>
      </c>
      <c r="Z33" s="14" t="str">
        <f t="shared" ca="1" si="2"/>
        <v/>
      </c>
      <c r="AA33" s="14" t="str">
        <f t="shared" ca="1" si="3"/>
        <v/>
      </c>
      <c r="AB33" s="14" t="str">
        <f t="shared" ca="1" si="4"/>
        <v/>
      </c>
      <c r="AC33" s="14" t="str">
        <f t="shared" ca="1" si="5"/>
        <v/>
      </c>
      <c r="AD33" s="14" t="str">
        <f t="shared" ca="1" si="6"/>
        <v/>
      </c>
      <c r="AE33" s="14" t="str">
        <f t="shared" ca="1" si="7"/>
        <v/>
      </c>
      <c r="AF33" s="14" t="str">
        <f t="shared" ca="1" si="8"/>
        <v/>
      </c>
      <c r="AG33" s="14" t="str">
        <f t="shared" ca="1" si="9"/>
        <v/>
      </c>
      <c r="AH33" s="14" t="str">
        <f t="shared" ca="1" si="10"/>
        <v/>
      </c>
      <c r="AI33" s="14" t="str">
        <f t="shared" ca="1" si="11"/>
        <v/>
      </c>
      <c r="AJ33" s="14" t="str">
        <f t="shared" ca="1" si="12"/>
        <v/>
      </c>
      <c r="AL33" s="171">
        <v>26</v>
      </c>
      <c r="AM33" s="84" t="str">
        <f t="shared" ca="1" si="13"/>
        <v/>
      </c>
    </row>
    <row r="34" spans="1:39" ht="11.25" customHeight="1">
      <c r="A34" s="208"/>
      <c r="B34" s="212"/>
      <c r="C34" s="213"/>
      <c r="D34" s="208"/>
      <c r="E34" s="220"/>
      <c r="F34" s="221"/>
      <c r="G34" s="208"/>
      <c r="H34" s="46" t="s">
        <v>71</v>
      </c>
      <c r="I34" s="85" t="s">
        <v>41</v>
      </c>
      <c r="J34" s="46" t="s">
        <v>71</v>
      </c>
      <c r="K34" s="170" t="s">
        <v>59</v>
      </c>
      <c r="L34" s="224"/>
      <c r="M34" s="225"/>
      <c r="W34" s="10">
        <v>27</v>
      </c>
      <c r="X34" s="89" t="str">
        <f t="shared" ca="1" si="0"/>
        <v/>
      </c>
      <c r="Y34" s="14" t="str">
        <f t="shared" ca="1" si="1"/>
        <v/>
      </c>
      <c r="Z34" s="14" t="str">
        <f t="shared" ca="1" si="2"/>
        <v/>
      </c>
      <c r="AA34" s="14" t="str">
        <f t="shared" ca="1" si="3"/>
        <v/>
      </c>
      <c r="AB34" s="14" t="str">
        <f t="shared" ca="1" si="4"/>
        <v/>
      </c>
      <c r="AC34" s="14" t="str">
        <f t="shared" ca="1" si="5"/>
        <v/>
      </c>
      <c r="AD34" s="14" t="str">
        <f t="shared" ca="1" si="6"/>
        <v/>
      </c>
      <c r="AE34" s="14" t="str">
        <f t="shared" ca="1" si="7"/>
        <v/>
      </c>
      <c r="AF34" s="14" t="str">
        <f t="shared" ca="1" si="8"/>
        <v/>
      </c>
      <c r="AG34" s="14" t="str">
        <f t="shared" ca="1" si="9"/>
        <v/>
      </c>
      <c r="AH34" s="14" t="str">
        <f t="shared" ca="1" si="10"/>
        <v/>
      </c>
      <c r="AI34" s="14" t="str">
        <f t="shared" ca="1" si="11"/>
        <v/>
      </c>
      <c r="AJ34" s="14" t="str">
        <f t="shared" ca="1" si="12"/>
        <v/>
      </c>
      <c r="AL34" s="171">
        <v>27</v>
      </c>
      <c r="AM34" s="84" t="str">
        <f t="shared" ca="1" si="13"/>
        <v/>
      </c>
    </row>
    <row r="35" spans="1:39" ht="11.25" customHeight="1">
      <c r="A35" s="208"/>
      <c r="B35" s="212"/>
      <c r="C35" s="213"/>
      <c r="D35" s="208"/>
      <c r="E35" s="216"/>
      <c r="F35" s="217"/>
      <c r="G35" s="208"/>
      <c r="H35" s="46" t="s">
        <v>71</v>
      </c>
      <c r="I35" s="85" t="s">
        <v>57</v>
      </c>
      <c r="J35" s="46" t="s">
        <v>71</v>
      </c>
      <c r="K35" s="170" t="s">
        <v>61</v>
      </c>
      <c r="L35" s="224"/>
      <c r="M35" s="225"/>
      <c r="W35" s="10">
        <v>28</v>
      </c>
      <c r="X35" s="89" t="str">
        <f t="shared" ca="1" si="0"/>
        <v/>
      </c>
      <c r="Y35" s="14" t="str">
        <f t="shared" ca="1" si="1"/>
        <v/>
      </c>
      <c r="Z35" s="14" t="str">
        <f t="shared" ca="1" si="2"/>
        <v/>
      </c>
      <c r="AA35" s="14" t="str">
        <f t="shared" ca="1" si="3"/>
        <v/>
      </c>
      <c r="AB35" s="14" t="str">
        <f t="shared" ca="1" si="4"/>
        <v/>
      </c>
      <c r="AC35" s="14" t="str">
        <f t="shared" ca="1" si="5"/>
        <v/>
      </c>
      <c r="AD35" s="14" t="str">
        <f t="shared" ca="1" si="6"/>
        <v/>
      </c>
      <c r="AE35" s="14" t="str">
        <f t="shared" ca="1" si="7"/>
        <v/>
      </c>
      <c r="AF35" s="14" t="str">
        <f t="shared" ca="1" si="8"/>
        <v/>
      </c>
      <c r="AG35" s="14" t="str">
        <f t="shared" ca="1" si="9"/>
        <v/>
      </c>
      <c r="AH35" s="14" t="str">
        <f t="shared" ca="1" si="10"/>
        <v/>
      </c>
      <c r="AI35" s="14" t="str">
        <f t="shared" ca="1" si="11"/>
        <v/>
      </c>
      <c r="AJ35" s="14" t="str">
        <f t="shared" ca="1" si="12"/>
        <v/>
      </c>
      <c r="AL35" s="171">
        <v>28</v>
      </c>
      <c r="AM35" s="84" t="str">
        <f t="shared" ca="1" si="13"/>
        <v/>
      </c>
    </row>
    <row r="36" spans="1:39" ht="11.25" customHeight="1">
      <c r="A36" s="208"/>
      <c r="B36" s="212"/>
      <c r="C36" s="213"/>
      <c r="D36" s="208"/>
      <c r="E36" s="218"/>
      <c r="F36" s="219"/>
      <c r="G36" s="208"/>
      <c r="H36" s="46" t="s">
        <v>71</v>
      </c>
      <c r="I36" s="85" t="s">
        <v>58</v>
      </c>
      <c r="J36" s="46" t="s">
        <v>71</v>
      </c>
      <c r="K36" s="170" t="s">
        <v>62</v>
      </c>
      <c r="L36" s="224"/>
      <c r="M36" s="225"/>
      <c r="W36" s="10">
        <v>29</v>
      </c>
      <c r="X36" s="89" t="str">
        <f t="shared" ca="1" si="0"/>
        <v/>
      </c>
      <c r="Y36" s="14" t="str">
        <f t="shared" ca="1" si="1"/>
        <v/>
      </c>
      <c r="Z36" s="14" t="str">
        <f t="shared" ca="1" si="2"/>
        <v/>
      </c>
      <c r="AA36" s="14" t="str">
        <f t="shared" ca="1" si="3"/>
        <v/>
      </c>
      <c r="AB36" s="14" t="str">
        <f t="shared" ca="1" si="4"/>
        <v/>
      </c>
      <c r="AC36" s="14" t="str">
        <f t="shared" ca="1" si="5"/>
        <v/>
      </c>
      <c r="AD36" s="14" t="str">
        <f t="shared" ca="1" si="6"/>
        <v/>
      </c>
      <c r="AE36" s="14" t="str">
        <f t="shared" ca="1" si="7"/>
        <v/>
      </c>
      <c r="AF36" s="14" t="str">
        <f t="shared" ca="1" si="8"/>
        <v/>
      </c>
      <c r="AG36" s="14" t="str">
        <f t="shared" ca="1" si="9"/>
        <v/>
      </c>
      <c r="AH36" s="14" t="str">
        <f t="shared" ca="1" si="10"/>
        <v/>
      </c>
      <c r="AI36" s="14" t="str">
        <f t="shared" ca="1" si="11"/>
        <v/>
      </c>
      <c r="AJ36" s="14" t="str">
        <f t="shared" ca="1" si="12"/>
        <v/>
      </c>
      <c r="AL36" s="171">
        <v>29</v>
      </c>
      <c r="AM36" s="84" t="str">
        <f t="shared" ca="1" si="13"/>
        <v/>
      </c>
    </row>
    <row r="37" spans="1:39" ht="11.25" customHeight="1">
      <c r="A37" s="209"/>
      <c r="B37" s="214"/>
      <c r="C37" s="215"/>
      <c r="D37" s="209"/>
      <c r="E37" s="220"/>
      <c r="F37" s="221"/>
      <c r="G37" s="209"/>
      <c r="H37" s="25" t="s">
        <v>71</v>
      </c>
      <c r="I37" s="86" t="s">
        <v>146</v>
      </c>
      <c r="J37" s="25" t="s">
        <v>71</v>
      </c>
      <c r="K37" s="87" t="s">
        <v>63</v>
      </c>
      <c r="L37" s="226"/>
      <c r="M37" s="227"/>
      <c r="W37" s="10">
        <v>30</v>
      </c>
      <c r="X37" s="89" t="str">
        <f t="shared" ca="1" si="0"/>
        <v/>
      </c>
      <c r="Y37" s="14" t="str">
        <f t="shared" ca="1" si="1"/>
        <v/>
      </c>
      <c r="Z37" s="14" t="str">
        <f t="shared" ca="1" si="2"/>
        <v/>
      </c>
      <c r="AA37" s="14" t="str">
        <f t="shared" ca="1" si="3"/>
        <v/>
      </c>
      <c r="AB37" s="14" t="str">
        <f t="shared" ca="1" si="4"/>
        <v/>
      </c>
      <c r="AC37" s="14" t="str">
        <f t="shared" ca="1" si="5"/>
        <v/>
      </c>
      <c r="AD37" s="14" t="str">
        <f t="shared" ca="1" si="6"/>
        <v/>
      </c>
      <c r="AE37" s="14" t="str">
        <f t="shared" ca="1" si="7"/>
        <v/>
      </c>
      <c r="AF37" s="14" t="str">
        <f t="shared" ca="1" si="8"/>
        <v/>
      </c>
      <c r="AG37" s="14" t="str">
        <f t="shared" ca="1" si="9"/>
        <v/>
      </c>
      <c r="AH37" s="14" t="str">
        <f t="shared" ca="1" si="10"/>
        <v/>
      </c>
      <c r="AI37" s="14" t="str">
        <f t="shared" ca="1" si="11"/>
        <v/>
      </c>
      <c r="AJ37" s="14" t="str">
        <f t="shared" ca="1" si="12"/>
        <v/>
      </c>
      <c r="AL37" s="83">
        <v>30</v>
      </c>
      <c r="AM37" s="84" t="str">
        <f t="shared" ca="1" si="13"/>
        <v/>
      </c>
    </row>
    <row r="38" spans="1:39" ht="11.25" customHeight="1">
      <c r="A38" s="207">
        <v>6</v>
      </c>
      <c r="B38" s="210"/>
      <c r="C38" s="211"/>
      <c r="D38" s="207"/>
      <c r="E38" s="216"/>
      <c r="F38" s="217"/>
      <c r="G38" s="207"/>
      <c r="H38" s="44" t="s">
        <v>71</v>
      </c>
      <c r="I38" s="167" t="s">
        <v>4</v>
      </c>
      <c r="J38" s="44" t="s">
        <v>71</v>
      </c>
      <c r="K38" s="168" t="s">
        <v>5</v>
      </c>
      <c r="L38" s="222"/>
      <c r="M38" s="223"/>
      <c r="AL38" s="83">
        <v>31</v>
      </c>
      <c r="AM38" s="84" t="str">
        <f t="shared" ca="1" si="13"/>
        <v/>
      </c>
    </row>
    <row r="39" spans="1:39" ht="11.25" customHeight="1">
      <c r="A39" s="208"/>
      <c r="B39" s="212"/>
      <c r="C39" s="213"/>
      <c r="D39" s="208"/>
      <c r="E39" s="218"/>
      <c r="F39" s="219"/>
      <c r="G39" s="208"/>
      <c r="H39" s="46" t="s">
        <v>71</v>
      </c>
      <c r="I39" s="85" t="s">
        <v>56</v>
      </c>
      <c r="J39" s="46" t="s">
        <v>71</v>
      </c>
      <c r="K39" s="170" t="s">
        <v>60</v>
      </c>
      <c r="L39" s="224"/>
      <c r="M39" s="225"/>
      <c r="AL39" s="83">
        <v>32</v>
      </c>
      <c r="AM39" s="84" t="str">
        <f t="shared" ca="1" si="13"/>
        <v/>
      </c>
    </row>
    <row r="40" spans="1:39" ht="11.25" customHeight="1">
      <c r="A40" s="208"/>
      <c r="B40" s="212"/>
      <c r="C40" s="213"/>
      <c r="D40" s="208"/>
      <c r="E40" s="220"/>
      <c r="F40" s="221"/>
      <c r="G40" s="208"/>
      <c r="H40" s="46" t="s">
        <v>71</v>
      </c>
      <c r="I40" s="85" t="s">
        <v>41</v>
      </c>
      <c r="J40" s="46" t="s">
        <v>71</v>
      </c>
      <c r="K40" s="170" t="s">
        <v>59</v>
      </c>
      <c r="L40" s="224"/>
      <c r="M40" s="225"/>
      <c r="AL40" s="83">
        <v>33</v>
      </c>
      <c r="AM40" s="84" t="str">
        <f t="shared" ca="1" si="13"/>
        <v/>
      </c>
    </row>
    <row r="41" spans="1:39" ht="11.25" customHeight="1">
      <c r="A41" s="208"/>
      <c r="B41" s="212"/>
      <c r="C41" s="213"/>
      <c r="D41" s="208"/>
      <c r="E41" s="216"/>
      <c r="F41" s="217"/>
      <c r="G41" s="208"/>
      <c r="H41" s="46" t="s">
        <v>71</v>
      </c>
      <c r="I41" s="85" t="s">
        <v>57</v>
      </c>
      <c r="J41" s="46" t="s">
        <v>71</v>
      </c>
      <c r="K41" s="170" t="s">
        <v>61</v>
      </c>
      <c r="L41" s="224"/>
      <c r="M41" s="225"/>
      <c r="AL41" s="83">
        <v>34</v>
      </c>
      <c r="AM41" s="84" t="str">
        <f t="shared" ca="1" si="13"/>
        <v/>
      </c>
    </row>
    <row r="42" spans="1:39" ht="11.25" customHeight="1">
      <c r="A42" s="208"/>
      <c r="B42" s="212"/>
      <c r="C42" s="213"/>
      <c r="D42" s="208"/>
      <c r="E42" s="218"/>
      <c r="F42" s="219"/>
      <c r="G42" s="208"/>
      <c r="H42" s="46" t="s">
        <v>71</v>
      </c>
      <c r="I42" s="85" t="s">
        <v>58</v>
      </c>
      <c r="J42" s="46" t="s">
        <v>71</v>
      </c>
      <c r="K42" s="170" t="s">
        <v>62</v>
      </c>
      <c r="L42" s="224"/>
      <c r="M42" s="225"/>
      <c r="AL42" s="83">
        <v>35</v>
      </c>
      <c r="AM42" s="84" t="str">
        <f t="shared" ca="1" si="13"/>
        <v/>
      </c>
    </row>
    <row r="43" spans="1:39" ht="11.25" customHeight="1">
      <c r="A43" s="209"/>
      <c r="B43" s="214"/>
      <c r="C43" s="215"/>
      <c r="D43" s="209"/>
      <c r="E43" s="220"/>
      <c r="F43" s="221"/>
      <c r="G43" s="209"/>
      <c r="H43" s="25" t="s">
        <v>71</v>
      </c>
      <c r="I43" s="86" t="s">
        <v>146</v>
      </c>
      <c r="J43" s="25" t="s">
        <v>71</v>
      </c>
      <c r="K43" s="87" t="s">
        <v>63</v>
      </c>
      <c r="L43" s="226"/>
      <c r="M43" s="227"/>
      <c r="AL43" s="83">
        <v>36</v>
      </c>
      <c r="AM43" s="84" t="str">
        <f t="shared" ca="1" si="13"/>
        <v/>
      </c>
    </row>
    <row r="44" spans="1:39" ht="11.25" customHeight="1">
      <c r="A44" s="207">
        <v>7</v>
      </c>
      <c r="B44" s="210"/>
      <c r="C44" s="211"/>
      <c r="D44" s="207"/>
      <c r="E44" s="216"/>
      <c r="F44" s="217"/>
      <c r="G44" s="207"/>
      <c r="H44" s="44" t="s">
        <v>71</v>
      </c>
      <c r="I44" s="167" t="s">
        <v>4</v>
      </c>
      <c r="J44" s="44" t="s">
        <v>71</v>
      </c>
      <c r="K44" s="168" t="s">
        <v>5</v>
      </c>
      <c r="L44" s="222"/>
      <c r="M44" s="223"/>
      <c r="AL44" s="83">
        <v>37</v>
      </c>
      <c r="AM44" s="84" t="str">
        <f t="shared" ca="1" si="13"/>
        <v/>
      </c>
    </row>
    <row r="45" spans="1:39" ht="11.25" customHeight="1">
      <c r="A45" s="208"/>
      <c r="B45" s="212"/>
      <c r="C45" s="213"/>
      <c r="D45" s="208"/>
      <c r="E45" s="218"/>
      <c r="F45" s="219"/>
      <c r="G45" s="208"/>
      <c r="H45" s="46" t="s">
        <v>71</v>
      </c>
      <c r="I45" s="85" t="s">
        <v>56</v>
      </c>
      <c r="J45" s="46" t="s">
        <v>71</v>
      </c>
      <c r="K45" s="170" t="s">
        <v>60</v>
      </c>
      <c r="L45" s="224"/>
      <c r="M45" s="225"/>
      <c r="AL45" s="83">
        <v>38</v>
      </c>
      <c r="AM45" s="84" t="str">
        <f t="shared" ca="1" si="13"/>
        <v/>
      </c>
    </row>
    <row r="46" spans="1:39" ht="11.25" customHeight="1">
      <c r="A46" s="208"/>
      <c r="B46" s="212"/>
      <c r="C46" s="213"/>
      <c r="D46" s="208"/>
      <c r="E46" s="220"/>
      <c r="F46" s="221"/>
      <c r="G46" s="208"/>
      <c r="H46" s="46" t="s">
        <v>71</v>
      </c>
      <c r="I46" s="85" t="s">
        <v>41</v>
      </c>
      <c r="J46" s="46" t="s">
        <v>71</v>
      </c>
      <c r="K46" s="170" t="s">
        <v>59</v>
      </c>
      <c r="L46" s="224"/>
      <c r="M46" s="225"/>
      <c r="AL46" s="83">
        <v>39</v>
      </c>
      <c r="AM46" s="84" t="str">
        <f t="shared" ca="1" si="13"/>
        <v/>
      </c>
    </row>
    <row r="47" spans="1:39" ht="11.25" customHeight="1">
      <c r="A47" s="208"/>
      <c r="B47" s="212"/>
      <c r="C47" s="213"/>
      <c r="D47" s="208"/>
      <c r="E47" s="216"/>
      <c r="F47" s="217"/>
      <c r="G47" s="208"/>
      <c r="H47" s="46" t="s">
        <v>71</v>
      </c>
      <c r="I47" s="85" t="s">
        <v>57</v>
      </c>
      <c r="J47" s="46" t="s">
        <v>71</v>
      </c>
      <c r="K47" s="170" t="s">
        <v>61</v>
      </c>
      <c r="L47" s="224"/>
      <c r="M47" s="225"/>
      <c r="AL47" s="83">
        <v>40</v>
      </c>
      <c r="AM47" s="84" t="str">
        <f t="shared" ca="1" si="13"/>
        <v/>
      </c>
    </row>
    <row r="48" spans="1:39" ht="11.25" customHeight="1">
      <c r="A48" s="208"/>
      <c r="B48" s="212"/>
      <c r="C48" s="213"/>
      <c r="D48" s="208"/>
      <c r="E48" s="218"/>
      <c r="F48" s="219"/>
      <c r="G48" s="208"/>
      <c r="H48" s="46" t="s">
        <v>71</v>
      </c>
      <c r="I48" s="85" t="s">
        <v>58</v>
      </c>
      <c r="J48" s="46" t="s">
        <v>71</v>
      </c>
      <c r="K48" s="170" t="s">
        <v>62</v>
      </c>
      <c r="L48" s="224"/>
      <c r="M48" s="225"/>
    </row>
    <row r="49" spans="1:13" ht="11.25" customHeight="1">
      <c r="A49" s="209"/>
      <c r="B49" s="214"/>
      <c r="C49" s="215"/>
      <c r="D49" s="209"/>
      <c r="E49" s="220"/>
      <c r="F49" s="221"/>
      <c r="G49" s="209"/>
      <c r="H49" s="25" t="s">
        <v>71</v>
      </c>
      <c r="I49" s="86" t="s">
        <v>146</v>
      </c>
      <c r="J49" s="25" t="s">
        <v>71</v>
      </c>
      <c r="K49" s="87" t="s">
        <v>63</v>
      </c>
      <c r="L49" s="226"/>
      <c r="M49" s="227"/>
    </row>
    <row r="50" spans="1:13" ht="11.25" customHeight="1">
      <c r="A50" s="207">
        <v>8</v>
      </c>
      <c r="B50" s="210"/>
      <c r="C50" s="211"/>
      <c r="D50" s="207"/>
      <c r="E50" s="216"/>
      <c r="F50" s="217"/>
      <c r="G50" s="207"/>
      <c r="H50" s="44" t="s">
        <v>71</v>
      </c>
      <c r="I50" s="167" t="s">
        <v>4</v>
      </c>
      <c r="J50" s="44" t="s">
        <v>71</v>
      </c>
      <c r="K50" s="168" t="s">
        <v>5</v>
      </c>
      <c r="L50" s="222"/>
      <c r="M50" s="223"/>
    </row>
    <row r="51" spans="1:13" ht="11.25" customHeight="1">
      <c r="A51" s="208"/>
      <c r="B51" s="212"/>
      <c r="C51" s="213"/>
      <c r="D51" s="208"/>
      <c r="E51" s="218"/>
      <c r="F51" s="219"/>
      <c r="G51" s="208"/>
      <c r="H51" s="46" t="s">
        <v>71</v>
      </c>
      <c r="I51" s="85" t="s">
        <v>56</v>
      </c>
      <c r="J51" s="46" t="s">
        <v>71</v>
      </c>
      <c r="K51" s="170" t="s">
        <v>60</v>
      </c>
      <c r="L51" s="224"/>
      <c r="M51" s="225"/>
    </row>
    <row r="52" spans="1:13" ht="11.25" customHeight="1">
      <c r="A52" s="208"/>
      <c r="B52" s="212"/>
      <c r="C52" s="213"/>
      <c r="D52" s="208"/>
      <c r="E52" s="220"/>
      <c r="F52" s="221"/>
      <c r="G52" s="208"/>
      <c r="H52" s="46" t="s">
        <v>71</v>
      </c>
      <c r="I52" s="85" t="s">
        <v>41</v>
      </c>
      <c r="J52" s="46" t="s">
        <v>71</v>
      </c>
      <c r="K52" s="170" t="s">
        <v>59</v>
      </c>
      <c r="L52" s="224"/>
      <c r="M52" s="225"/>
    </row>
    <row r="53" spans="1:13" ht="11.25" customHeight="1">
      <c r="A53" s="208"/>
      <c r="B53" s="212"/>
      <c r="C53" s="213"/>
      <c r="D53" s="208"/>
      <c r="E53" s="216"/>
      <c r="F53" s="217"/>
      <c r="G53" s="208"/>
      <c r="H53" s="46" t="s">
        <v>71</v>
      </c>
      <c r="I53" s="85" t="s">
        <v>57</v>
      </c>
      <c r="J53" s="46" t="s">
        <v>71</v>
      </c>
      <c r="K53" s="170" t="s">
        <v>61</v>
      </c>
      <c r="L53" s="224"/>
      <c r="M53" s="225"/>
    </row>
    <row r="54" spans="1:13" ht="11.25" customHeight="1">
      <c r="A54" s="208"/>
      <c r="B54" s="212"/>
      <c r="C54" s="213"/>
      <c r="D54" s="208"/>
      <c r="E54" s="218"/>
      <c r="F54" s="219"/>
      <c r="G54" s="208"/>
      <c r="H54" s="46" t="s">
        <v>71</v>
      </c>
      <c r="I54" s="85" t="s">
        <v>58</v>
      </c>
      <c r="J54" s="46" t="s">
        <v>71</v>
      </c>
      <c r="K54" s="170" t="s">
        <v>62</v>
      </c>
      <c r="L54" s="224"/>
      <c r="M54" s="225"/>
    </row>
    <row r="55" spans="1:13" ht="11.25" customHeight="1">
      <c r="A55" s="209"/>
      <c r="B55" s="214"/>
      <c r="C55" s="215"/>
      <c r="D55" s="209"/>
      <c r="E55" s="220"/>
      <c r="F55" s="221"/>
      <c r="G55" s="209"/>
      <c r="H55" s="25" t="s">
        <v>71</v>
      </c>
      <c r="I55" s="86" t="s">
        <v>146</v>
      </c>
      <c r="J55" s="25" t="s">
        <v>71</v>
      </c>
      <c r="K55" s="87" t="s">
        <v>63</v>
      </c>
      <c r="L55" s="226"/>
      <c r="M55" s="227"/>
    </row>
    <row r="56" spans="1:13" ht="11.25" customHeight="1">
      <c r="A56" s="207">
        <v>9</v>
      </c>
      <c r="B56" s="210"/>
      <c r="C56" s="211"/>
      <c r="D56" s="207"/>
      <c r="E56" s="216"/>
      <c r="F56" s="217"/>
      <c r="G56" s="207"/>
      <c r="H56" s="44" t="s">
        <v>71</v>
      </c>
      <c r="I56" s="167" t="s">
        <v>4</v>
      </c>
      <c r="J56" s="44" t="s">
        <v>71</v>
      </c>
      <c r="K56" s="168" t="s">
        <v>5</v>
      </c>
      <c r="L56" s="222"/>
      <c r="M56" s="223"/>
    </row>
    <row r="57" spans="1:13" ht="11.25" customHeight="1">
      <c r="A57" s="208"/>
      <c r="B57" s="212"/>
      <c r="C57" s="213"/>
      <c r="D57" s="208"/>
      <c r="E57" s="218"/>
      <c r="F57" s="219"/>
      <c r="G57" s="208"/>
      <c r="H57" s="46" t="s">
        <v>71</v>
      </c>
      <c r="I57" s="85" t="s">
        <v>56</v>
      </c>
      <c r="J57" s="46" t="s">
        <v>71</v>
      </c>
      <c r="K57" s="170" t="s">
        <v>60</v>
      </c>
      <c r="L57" s="224"/>
      <c r="M57" s="225"/>
    </row>
    <row r="58" spans="1:13" ht="11.25" customHeight="1">
      <c r="A58" s="208"/>
      <c r="B58" s="212"/>
      <c r="C58" s="213"/>
      <c r="D58" s="208"/>
      <c r="E58" s="220"/>
      <c r="F58" s="221"/>
      <c r="G58" s="208"/>
      <c r="H58" s="46" t="s">
        <v>71</v>
      </c>
      <c r="I58" s="85" t="s">
        <v>41</v>
      </c>
      <c r="J58" s="46" t="s">
        <v>71</v>
      </c>
      <c r="K58" s="170" t="s">
        <v>59</v>
      </c>
      <c r="L58" s="224"/>
      <c r="M58" s="225"/>
    </row>
    <row r="59" spans="1:13" ht="11.25" customHeight="1">
      <c r="A59" s="208"/>
      <c r="B59" s="212"/>
      <c r="C59" s="213"/>
      <c r="D59" s="208"/>
      <c r="E59" s="216"/>
      <c r="F59" s="217"/>
      <c r="G59" s="208"/>
      <c r="H59" s="46" t="s">
        <v>71</v>
      </c>
      <c r="I59" s="85" t="s">
        <v>57</v>
      </c>
      <c r="J59" s="46" t="s">
        <v>71</v>
      </c>
      <c r="K59" s="170" t="s">
        <v>61</v>
      </c>
      <c r="L59" s="224"/>
      <c r="M59" s="225"/>
    </row>
    <row r="60" spans="1:13" ht="11.25" customHeight="1">
      <c r="A60" s="208"/>
      <c r="B60" s="212"/>
      <c r="C60" s="213"/>
      <c r="D60" s="208"/>
      <c r="E60" s="218"/>
      <c r="F60" s="219"/>
      <c r="G60" s="208"/>
      <c r="H60" s="46" t="s">
        <v>71</v>
      </c>
      <c r="I60" s="85" t="s">
        <v>58</v>
      </c>
      <c r="J60" s="46" t="s">
        <v>71</v>
      </c>
      <c r="K60" s="170" t="s">
        <v>62</v>
      </c>
      <c r="L60" s="224"/>
      <c r="M60" s="225"/>
    </row>
    <row r="61" spans="1:13" ht="11.25" customHeight="1">
      <c r="A61" s="209"/>
      <c r="B61" s="214"/>
      <c r="C61" s="215"/>
      <c r="D61" s="209"/>
      <c r="E61" s="220"/>
      <c r="F61" s="221"/>
      <c r="G61" s="209"/>
      <c r="H61" s="25" t="s">
        <v>71</v>
      </c>
      <c r="I61" s="86" t="s">
        <v>146</v>
      </c>
      <c r="J61" s="25" t="s">
        <v>71</v>
      </c>
      <c r="K61" s="87" t="s">
        <v>63</v>
      </c>
      <c r="L61" s="226"/>
      <c r="M61" s="227"/>
    </row>
    <row r="62" spans="1:13" ht="11.25" customHeight="1">
      <c r="A62" s="207">
        <v>10</v>
      </c>
      <c r="B62" s="210"/>
      <c r="C62" s="211"/>
      <c r="D62" s="207"/>
      <c r="E62" s="216"/>
      <c r="F62" s="217"/>
      <c r="G62" s="207"/>
      <c r="H62" s="44" t="s">
        <v>71</v>
      </c>
      <c r="I62" s="167" t="s">
        <v>4</v>
      </c>
      <c r="J62" s="44" t="s">
        <v>71</v>
      </c>
      <c r="K62" s="168" t="s">
        <v>5</v>
      </c>
      <c r="L62" s="222"/>
      <c r="M62" s="223"/>
    </row>
    <row r="63" spans="1:13" ht="11.25" customHeight="1">
      <c r="A63" s="208"/>
      <c r="B63" s="212"/>
      <c r="C63" s="213"/>
      <c r="D63" s="208"/>
      <c r="E63" s="218"/>
      <c r="F63" s="219"/>
      <c r="G63" s="208"/>
      <c r="H63" s="46" t="s">
        <v>71</v>
      </c>
      <c r="I63" s="85" t="s">
        <v>56</v>
      </c>
      <c r="J63" s="46" t="s">
        <v>71</v>
      </c>
      <c r="K63" s="170" t="s">
        <v>60</v>
      </c>
      <c r="L63" s="224"/>
      <c r="M63" s="225"/>
    </row>
    <row r="64" spans="1:13" ht="11.25" customHeight="1">
      <c r="A64" s="208"/>
      <c r="B64" s="212"/>
      <c r="C64" s="213"/>
      <c r="D64" s="208"/>
      <c r="E64" s="220"/>
      <c r="F64" s="221"/>
      <c r="G64" s="208"/>
      <c r="H64" s="46" t="s">
        <v>71</v>
      </c>
      <c r="I64" s="85" t="s">
        <v>41</v>
      </c>
      <c r="J64" s="46" t="s">
        <v>71</v>
      </c>
      <c r="K64" s="170" t="s">
        <v>59</v>
      </c>
      <c r="L64" s="224"/>
      <c r="M64" s="225"/>
    </row>
    <row r="65" spans="1:13" ht="11.25" customHeight="1">
      <c r="A65" s="208"/>
      <c r="B65" s="212"/>
      <c r="C65" s="213"/>
      <c r="D65" s="208"/>
      <c r="E65" s="216"/>
      <c r="F65" s="217"/>
      <c r="G65" s="208"/>
      <c r="H65" s="46" t="s">
        <v>71</v>
      </c>
      <c r="I65" s="85" t="s">
        <v>57</v>
      </c>
      <c r="J65" s="46" t="s">
        <v>71</v>
      </c>
      <c r="K65" s="170" t="s">
        <v>61</v>
      </c>
      <c r="L65" s="224"/>
      <c r="M65" s="225"/>
    </row>
    <row r="66" spans="1:13" ht="11.25" customHeight="1">
      <c r="A66" s="208"/>
      <c r="B66" s="212"/>
      <c r="C66" s="213"/>
      <c r="D66" s="208"/>
      <c r="E66" s="218"/>
      <c r="F66" s="219"/>
      <c r="G66" s="208"/>
      <c r="H66" s="46" t="s">
        <v>71</v>
      </c>
      <c r="I66" s="85" t="s">
        <v>58</v>
      </c>
      <c r="J66" s="46" t="s">
        <v>71</v>
      </c>
      <c r="K66" s="170" t="s">
        <v>62</v>
      </c>
      <c r="L66" s="224"/>
      <c r="M66" s="225"/>
    </row>
    <row r="67" spans="1:13" ht="11.25" customHeight="1">
      <c r="A67" s="209"/>
      <c r="B67" s="214"/>
      <c r="C67" s="215"/>
      <c r="D67" s="209"/>
      <c r="E67" s="220"/>
      <c r="F67" s="221"/>
      <c r="G67" s="209"/>
      <c r="H67" s="25" t="s">
        <v>71</v>
      </c>
      <c r="I67" s="86" t="s">
        <v>146</v>
      </c>
      <c r="J67" s="25" t="s">
        <v>71</v>
      </c>
      <c r="K67" s="87" t="s">
        <v>63</v>
      </c>
      <c r="L67" s="226"/>
      <c r="M67" s="227"/>
    </row>
    <row r="68" spans="1:13" ht="11.25" customHeight="1">
      <c r="A68" s="207">
        <v>11</v>
      </c>
      <c r="B68" s="210"/>
      <c r="C68" s="211"/>
      <c r="D68" s="207"/>
      <c r="E68" s="216"/>
      <c r="F68" s="217"/>
      <c r="G68" s="207"/>
      <c r="H68" s="44" t="s">
        <v>71</v>
      </c>
      <c r="I68" s="167" t="s">
        <v>4</v>
      </c>
      <c r="J68" s="44" t="s">
        <v>71</v>
      </c>
      <c r="K68" s="168" t="s">
        <v>5</v>
      </c>
      <c r="L68" s="222"/>
      <c r="M68" s="223"/>
    </row>
    <row r="69" spans="1:13" ht="11.25" customHeight="1">
      <c r="A69" s="208"/>
      <c r="B69" s="212"/>
      <c r="C69" s="213"/>
      <c r="D69" s="208"/>
      <c r="E69" s="218"/>
      <c r="F69" s="219"/>
      <c r="G69" s="208"/>
      <c r="H69" s="46" t="s">
        <v>71</v>
      </c>
      <c r="I69" s="85" t="s">
        <v>56</v>
      </c>
      <c r="J69" s="46" t="s">
        <v>71</v>
      </c>
      <c r="K69" s="170" t="s">
        <v>60</v>
      </c>
      <c r="L69" s="224"/>
      <c r="M69" s="225"/>
    </row>
    <row r="70" spans="1:13" ht="11.25" customHeight="1">
      <c r="A70" s="208"/>
      <c r="B70" s="212"/>
      <c r="C70" s="213"/>
      <c r="D70" s="208"/>
      <c r="E70" s="220"/>
      <c r="F70" s="221"/>
      <c r="G70" s="208"/>
      <c r="H70" s="46" t="s">
        <v>71</v>
      </c>
      <c r="I70" s="85" t="s">
        <v>41</v>
      </c>
      <c r="J70" s="46" t="s">
        <v>71</v>
      </c>
      <c r="K70" s="170" t="s">
        <v>59</v>
      </c>
      <c r="L70" s="224"/>
      <c r="M70" s="225"/>
    </row>
    <row r="71" spans="1:13" ht="11.25" customHeight="1">
      <c r="A71" s="208"/>
      <c r="B71" s="212"/>
      <c r="C71" s="213"/>
      <c r="D71" s="208"/>
      <c r="E71" s="216"/>
      <c r="F71" s="217"/>
      <c r="G71" s="208"/>
      <c r="H71" s="46" t="s">
        <v>71</v>
      </c>
      <c r="I71" s="85" t="s">
        <v>57</v>
      </c>
      <c r="J71" s="46" t="s">
        <v>71</v>
      </c>
      <c r="K71" s="170" t="s">
        <v>61</v>
      </c>
      <c r="L71" s="224"/>
      <c r="M71" s="225"/>
    </row>
    <row r="72" spans="1:13" ht="11.25" customHeight="1">
      <c r="A72" s="208"/>
      <c r="B72" s="212"/>
      <c r="C72" s="213"/>
      <c r="D72" s="208"/>
      <c r="E72" s="218"/>
      <c r="F72" s="219"/>
      <c r="G72" s="208"/>
      <c r="H72" s="46" t="s">
        <v>71</v>
      </c>
      <c r="I72" s="85" t="s">
        <v>58</v>
      </c>
      <c r="J72" s="46" t="s">
        <v>71</v>
      </c>
      <c r="K72" s="170" t="s">
        <v>62</v>
      </c>
      <c r="L72" s="224"/>
      <c r="M72" s="225"/>
    </row>
    <row r="73" spans="1:13" ht="11.25" customHeight="1">
      <c r="A73" s="209"/>
      <c r="B73" s="214"/>
      <c r="C73" s="215"/>
      <c r="D73" s="209"/>
      <c r="E73" s="220"/>
      <c r="F73" s="221"/>
      <c r="G73" s="209"/>
      <c r="H73" s="25" t="s">
        <v>71</v>
      </c>
      <c r="I73" s="86" t="s">
        <v>146</v>
      </c>
      <c r="J73" s="25" t="s">
        <v>71</v>
      </c>
      <c r="K73" s="87" t="s">
        <v>63</v>
      </c>
      <c r="L73" s="226"/>
      <c r="M73" s="227"/>
    </row>
    <row r="74" spans="1:13" ht="11.25" customHeight="1">
      <c r="A74" s="207">
        <v>12</v>
      </c>
      <c r="B74" s="210"/>
      <c r="C74" s="211"/>
      <c r="D74" s="207"/>
      <c r="E74" s="216"/>
      <c r="F74" s="217"/>
      <c r="G74" s="207"/>
      <c r="H74" s="44" t="s">
        <v>71</v>
      </c>
      <c r="I74" s="167" t="s">
        <v>4</v>
      </c>
      <c r="J74" s="44" t="s">
        <v>71</v>
      </c>
      <c r="K74" s="168" t="s">
        <v>5</v>
      </c>
      <c r="L74" s="222"/>
      <c r="M74" s="223"/>
    </row>
    <row r="75" spans="1:13" ht="11.25" customHeight="1">
      <c r="A75" s="208"/>
      <c r="B75" s="212"/>
      <c r="C75" s="213"/>
      <c r="D75" s="208"/>
      <c r="E75" s="218"/>
      <c r="F75" s="219"/>
      <c r="G75" s="208"/>
      <c r="H75" s="46" t="s">
        <v>71</v>
      </c>
      <c r="I75" s="85" t="s">
        <v>56</v>
      </c>
      <c r="J75" s="46" t="s">
        <v>71</v>
      </c>
      <c r="K75" s="170" t="s">
        <v>60</v>
      </c>
      <c r="L75" s="224"/>
      <c r="M75" s="225"/>
    </row>
    <row r="76" spans="1:13" ht="11.25" customHeight="1">
      <c r="A76" s="208"/>
      <c r="B76" s="212"/>
      <c r="C76" s="213"/>
      <c r="D76" s="208"/>
      <c r="E76" s="220"/>
      <c r="F76" s="221"/>
      <c r="G76" s="208"/>
      <c r="H76" s="46" t="s">
        <v>71</v>
      </c>
      <c r="I76" s="85" t="s">
        <v>41</v>
      </c>
      <c r="J76" s="46" t="s">
        <v>71</v>
      </c>
      <c r="K76" s="170" t="s">
        <v>59</v>
      </c>
      <c r="L76" s="224"/>
      <c r="M76" s="225"/>
    </row>
    <row r="77" spans="1:13" ht="11.25" customHeight="1">
      <c r="A77" s="208"/>
      <c r="B77" s="212"/>
      <c r="C77" s="213"/>
      <c r="D77" s="208"/>
      <c r="E77" s="216"/>
      <c r="F77" s="217"/>
      <c r="G77" s="208"/>
      <c r="H77" s="46" t="s">
        <v>71</v>
      </c>
      <c r="I77" s="85" t="s">
        <v>57</v>
      </c>
      <c r="J77" s="46" t="s">
        <v>71</v>
      </c>
      <c r="K77" s="170" t="s">
        <v>61</v>
      </c>
      <c r="L77" s="224"/>
      <c r="M77" s="225"/>
    </row>
    <row r="78" spans="1:13" ht="11.25" customHeight="1">
      <c r="A78" s="208"/>
      <c r="B78" s="212"/>
      <c r="C78" s="213"/>
      <c r="D78" s="208"/>
      <c r="E78" s="218"/>
      <c r="F78" s="219"/>
      <c r="G78" s="208"/>
      <c r="H78" s="46" t="s">
        <v>71</v>
      </c>
      <c r="I78" s="85" t="s">
        <v>58</v>
      </c>
      <c r="J78" s="46" t="s">
        <v>71</v>
      </c>
      <c r="K78" s="170" t="s">
        <v>62</v>
      </c>
      <c r="L78" s="224"/>
      <c r="M78" s="225"/>
    </row>
    <row r="79" spans="1:13" ht="11.25" customHeight="1">
      <c r="A79" s="209"/>
      <c r="B79" s="214"/>
      <c r="C79" s="215"/>
      <c r="D79" s="209"/>
      <c r="E79" s="220"/>
      <c r="F79" s="221"/>
      <c r="G79" s="209"/>
      <c r="H79" s="25" t="s">
        <v>71</v>
      </c>
      <c r="I79" s="86" t="s">
        <v>146</v>
      </c>
      <c r="J79" s="25" t="s">
        <v>71</v>
      </c>
      <c r="K79" s="87" t="s">
        <v>63</v>
      </c>
      <c r="L79" s="226"/>
      <c r="M79" s="227"/>
    </row>
    <row r="80" spans="1:13" ht="11.25" customHeight="1">
      <c r="A80" s="207">
        <v>13</v>
      </c>
      <c r="B80" s="210"/>
      <c r="C80" s="211"/>
      <c r="D80" s="207"/>
      <c r="E80" s="216"/>
      <c r="F80" s="217"/>
      <c r="G80" s="207"/>
      <c r="H80" s="44" t="s">
        <v>71</v>
      </c>
      <c r="I80" s="167" t="s">
        <v>4</v>
      </c>
      <c r="J80" s="44" t="s">
        <v>71</v>
      </c>
      <c r="K80" s="168" t="s">
        <v>5</v>
      </c>
      <c r="L80" s="222"/>
      <c r="M80" s="223"/>
    </row>
    <row r="81" spans="1:13" ht="11.25" customHeight="1">
      <c r="A81" s="208"/>
      <c r="B81" s="212"/>
      <c r="C81" s="213"/>
      <c r="D81" s="208"/>
      <c r="E81" s="218"/>
      <c r="F81" s="219"/>
      <c r="G81" s="208"/>
      <c r="H81" s="46" t="s">
        <v>71</v>
      </c>
      <c r="I81" s="85" t="s">
        <v>56</v>
      </c>
      <c r="J81" s="46" t="s">
        <v>71</v>
      </c>
      <c r="K81" s="170" t="s">
        <v>60</v>
      </c>
      <c r="L81" s="224"/>
      <c r="M81" s="225"/>
    </row>
    <row r="82" spans="1:13" ht="11.25" customHeight="1">
      <c r="A82" s="208"/>
      <c r="B82" s="212"/>
      <c r="C82" s="213"/>
      <c r="D82" s="208"/>
      <c r="E82" s="220"/>
      <c r="F82" s="221"/>
      <c r="G82" s="208"/>
      <c r="H82" s="46" t="s">
        <v>71</v>
      </c>
      <c r="I82" s="85" t="s">
        <v>41</v>
      </c>
      <c r="J82" s="46" t="s">
        <v>71</v>
      </c>
      <c r="K82" s="170" t="s">
        <v>59</v>
      </c>
      <c r="L82" s="224"/>
      <c r="M82" s="225"/>
    </row>
    <row r="83" spans="1:13" ht="11.25" customHeight="1">
      <c r="A83" s="208"/>
      <c r="B83" s="212"/>
      <c r="C83" s="213"/>
      <c r="D83" s="208"/>
      <c r="E83" s="216"/>
      <c r="F83" s="217"/>
      <c r="G83" s="208"/>
      <c r="H83" s="46" t="s">
        <v>71</v>
      </c>
      <c r="I83" s="85" t="s">
        <v>57</v>
      </c>
      <c r="J83" s="46" t="s">
        <v>71</v>
      </c>
      <c r="K83" s="170" t="s">
        <v>61</v>
      </c>
      <c r="L83" s="224"/>
      <c r="M83" s="225"/>
    </row>
    <row r="84" spans="1:13" ht="11.25" customHeight="1">
      <c r="A84" s="208"/>
      <c r="B84" s="212"/>
      <c r="C84" s="213"/>
      <c r="D84" s="208"/>
      <c r="E84" s="218"/>
      <c r="F84" s="219"/>
      <c r="G84" s="208"/>
      <c r="H84" s="46" t="s">
        <v>71</v>
      </c>
      <c r="I84" s="85" t="s">
        <v>58</v>
      </c>
      <c r="J84" s="46" t="s">
        <v>71</v>
      </c>
      <c r="K84" s="170" t="s">
        <v>62</v>
      </c>
      <c r="L84" s="224"/>
      <c r="M84" s="225"/>
    </row>
    <row r="85" spans="1:13" ht="11.25" customHeight="1">
      <c r="A85" s="209"/>
      <c r="B85" s="214"/>
      <c r="C85" s="215"/>
      <c r="D85" s="209"/>
      <c r="E85" s="220"/>
      <c r="F85" s="221"/>
      <c r="G85" s="209"/>
      <c r="H85" s="25" t="s">
        <v>71</v>
      </c>
      <c r="I85" s="86" t="s">
        <v>146</v>
      </c>
      <c r="J85" s="25" t="s">
        <v>71</v>
      </c>
      <c r="K85" s="87" t="s">
        <v>63</v>
      </c>
      <c r="L85" s="226"/>
      <c r="M85" s="227"/>
    </row>
    <row r="86" spans="1:13" ht="11.25" customHeight="1">
      <c r="A86" s="207">
        <v>14</v>
      </c>
      <c r="B86" s="210"/>
      <c r="C86" s="211"/>
      <c r="D86" s="207"/>
      <c r="E86" s="216"/>
      <c r="F86" s="217"/>
      <c r="G86" s="207"/>
      <c r="H86" s="44" t="s">
        <v>71</v>
      </c>
      <c r="I86" s="167" t="s">
        <v>4</v>
      </c>
      <c r="J86" s="44" t="s">
        <v>71</v>
      </c>
      <c r="K86" s="168" t="s">
        <v>5</v>
      </c>
      <c r="L86" s="222"/>
      <c r="M86" s="223"/>
    </row>
    <row r="87" spans="1:13" ht="11.25" customHeight="1">
      <c r="A87" s="208"/>
      <c r="B87" s="212"/>
      <c r="C87" s="213"/>
      <c r="D87" s="208"/>
      <c r="E87" s="218"/>
      <c r="F87" s="219"/>
      <c r="G87" s="208"/>
      <c r="H87" s="46" t="s">
        <v>71</v>
      </c>
      <c r="I87" s="85" t="s">
        <v>56</v>
      </c>
      <c r="J87" s="46" t="s">
        <v>71</v>
      </c>
      <c r="K87" s="170" t="s">
        <v>60</v>
      </c>
      <c r="L87" s="224"/>
      <c r="M87" s="225"/>
    </row>
    <row r="88" spans="1:13" ht="11.25" customHeight="1">
      <c r="A88" s="208"/>
      <c r="B88" s="212"/>
      <c r="C88" s="213"/>
      <c r="D88" s="208"/>
      <c r="E88" s="220"/>
      <c r="F88" s="221"/>
      <c r="G88" s="208"/>
      <c r="H88" s="46" t="s">
        <v>71</v>
      </c>
      <c r="I88" s="85" t="s">
        <v>41</v>
      </c>
      <c r="J88" s="46" t="s">
        <v>71</v>
      </c>
      <c r="K88" s="170" t="s">
        <v>59</v>
      </c>
      <c r="L88" s="224"/>
      <c r="M88" s="225"/>
    </row>
    <row r="89" spans="1:13" ht="11.25" customHeight="1">
      <c r="A89" s="208"/>
      <c r="B89" s="212"/>
      <c r="C89" s="213"/>
      <c r="D89" s="208"/>
      <c r="E89" s="216"/>
      <c r="F89" s="217"/>
      <c r="G89" s="208"/>
      <c r="H89" s="46" t="s">
        <v>71</v>
      </c>
      <c r="I89" s="85" t="s">
        <v>57</v>
      </c>
      <c r="J89" s="46" t="s">
        <v>71</v>
      </c>
      <c r="K89" s="170" t="s">
        <v>61</v>
      </c>
      <c r="L89" s="224"/>
      <c r="M89" s="225"/>
    </row>
    <row r="90" spans="1:13" ht="11.25" customHeight="1">
      <c r="A90" s="208"/>
      <c r="B90" s="212"/>
      <c r="C90" s="213"/>
      <c r="D90" s="208"/>
      <c r="E90" s="218"/>
      <c r="F90" s="219"/>
      <c r="G90" s="208"/>
      <c r="H90" s="46" t="s">
        <v>71</v>
      </c>
      <c r="I90" s="85" t="s">
        <v>58</v>
      </c>
      <c r="J90" s="46" t="s">
        <v>71</v>
      </c>
      <c r="K90" s="170" t="s">
        <v>62</v>
      </c>
      <c r="L90" s="224"/>
      <c r="M90" s="225"/>
    </row>
    <row r="91" spans="1:13" ht="11.25" customHeight="1">
      <c r="A91" s="209"/>
      <c r="B91" s="214"/>
      <c r="C91" s="215"/>
      <c r="D91" s="209"/>
      <c r="E91" s="220"/>
      <c r="F91" s="221"/>
      <c r="G91" s="209"/>
      <c r="H91" s="25" t="s">
        <v>71</v>
      </c>
      <c r="I91" s="86" t="s">
        <v>146</v>
      </c>
      <c r="J91" s="25" t="s">
        <v>71</v>
      </c>
      <c r="K91" s="87" t="s">
        <v>63</v>
      </c>
      <c r="L91" s="226"/>
      <c r="M91" s="227"/>
    </row>
    <row r="92" spans="1:13" ht="11.25" customHeight="1">
      <c r="A92" s="207">
        <v>15</v>
      </c>
      <c r="B92" s="210"/>
      <c r="C92" s="211"/>
      <c r="D92" s="207"/>
      <c r="E92" s="216"/>
      <c r="F92" s="217"/>
      <c r="G92" s="207"/>
      <c r="H92" s="44" t="s">
        <v>71</v>
      </c>
      <c r="I92" s="167" t="s">
        <v>4</v>
      </c>
      <c r="J92" s="44" t="s">
        <v>71</v>
      </c>
      <c r="K92" s="168" t="s">
        <v>5</v>
      </c>
      <c r="L92" s="222"/>
      <c r="M92" s="223"/>
    </row>
    <row r="93" spans="1:13" ht="11.25" customHeight="1">
      <c r="A93" s="208"/>
      <c r="B93" s="212"/>
      <c r="C93" s="213"/>
      <c r="D93" s="208"/>
      <c r="E93" s="218"/>
      <c r="F93" s="219"/>
      <c r="G93" s="208"/>
      <c r="H93" s="46" t="s">
        <v>71</v>
      </c>
      <c r="I93" s="85" t="s">
        <v>56</v>
      </c>
      <c r="J93" s="46" t="s">
        <v>71</v>
      </c>
      <c r="K93" s="170" t="s">
        <v>60</v>
      </c>
      <c r="L93" s="224"/>
      <c r="M93" s="225"/>
    </row>
    <row r="94" spans="1:13" ht="11.25" customHeight="1">
      <c r="A94" s="208"/>
      <c r="B94" s="212"/>
      <c r="C94" s="213"/>
      <c r="D94" s="208"/>
      <c r="E94" s="220"/>
      <c r="F94" s="221"/>
      <c r="G94" s="208"/>
      <c r="H94" s="46" t="s">
        <v>71</v>
      </c>
      <c r="I94" s="85" t="s">
        <v>41</v>
      </c>
      <c r="J94" s="46" t="s">
        <v>71</v>
      </c>
      <c r="K94" s="170" t="s">
        <v>59</v>
      </c>
      <c r="L94" s="224"/>
      <c r="M94" s="225"/>
    </row>
    <row r="95" spans="1:13" ht="11.25" customHeight="1">
      <c r="A95" s="208"/>
      <c r="B95" s="212"/>
      <c r="C95" s="213"/>
      <c r="D95" s="208"/>
      <c r="E95" s="216"/>
      <c r="F95" s="217"/>
      <c r="G95" s="208"/>
      <c r="H95" s="46" t="s">
        <v>71</v>
      </c>
      <c r="I95" s="85" t="s">
        <v>57</v>
      </c>
      <c r="J95" s="46" t="s">
        <v>71</v>
      </c>
      <c r="K95" s="170" t="s">
        <v>61</v>
      </c>
      <c r="L95" s="224"/>
      <c r="M95" s="225"/>
    </row>
    <row r="96" spans="1:13" ht="11.25" customHeight="1">
      <c r="A96" s="208"/>
      <c r="B96" s="212"/>
      <c r="C96" s="213"/>
      <c r="D96" s="208"/>
      <c r="E96" s="218"/>
      <c r="F96" s="219"/>
      <c r="G96" s="208"/>
      <c r="H96" s="46" t="s">
        <v>71</v>
      </c>
      <c r="I96" s="85" t="s">
        <v>58</v>
      </c>
      <c r="J96" s="46" t="s">
        <v>71</v>
      </c>
      <c r="K96" s="170" t="s">
        <v>62</v>
      </c>
      <c r="L96" s="224"/>
      <c r="M96" s="225"/>
    </row>
    <row r="97" spans="1:13" ht="11.25" customHeight="1">
      <c r="A97" s="209"/>
      <c r="B97" s="214"/>
      <c r="C97" s="215"/>
      <c r="D97" s="209"/>
      <c r="E97" s="220"/>
      <c r="F97" s="221"/>
      <c r="G97" s="209"/>
      <c r="H97" s="25" t="s">
        <v>71</v>
      </c>
      <c r="I97" s="86" t="s">
        <v>146</v>
      </c>
      <c r="J97" s="25" t="s">
        <v>71</v>
      </c>
      <c r="K97" s="87" t="s">
        <v>63</v>
      </c>
      <c r="L97" s="226"/>
      <c r="M97" s="227"/>
    </row>
    <row r="98" spans="1:13" ht="11.25" customHeight="1">
      <c r="A98" s="207">
        <v>16</v>
      </c>
      <c r="B98" s="210"/>
      <c r="C98" s="211"/>
      <c r="D98" s="207"/>
      <c r="E98" s="216"/>
      <c r="F98" s="217"/>
      <c r="G98" s="207"/>
      <c r="H98" s="44" t="s">
        <v>71</v>
      </c>
      <c r="I98" s="167" t="s">
        <v>4</v>
      </c>
      <c r="J98" s="44" t="s">
        <v>71</v>
      </c>
      <c r="K98" s="168" t="s">
        <v>5</v>
      </c>
      <c r="L98" s="222"/>
      <c r="M98" s="223"/>
    </row>
    <row r="99" spans="1:13" ht="11.25" customHeight="1">
      <c r="A99" s="208"/>
      <c r="B99" s="212"/>
      <c r="C99" s="213"/>
      <c r="D99" s="208"/>
      <c r="E99" s="218"/>
      <c r="F99" s="219"/>
      <c r="G99" s="208"/>
      <c r="H99" s="46" t="s">
        <v>71</v>
      </c>
      <c r="I99" s="85" t="s">
        <v>56</v>
      </c>
      <c r="J99" s="46" t="s">
        <v>71</v>
      </c>
      <c r="K99" s="170" t="s">
        <v>60</v>
      </c>
      <c r="L99" s="224"/>
      <c r="M99" s="225"/>
    </row>
    <row r="100" spans="1:13" ht="11.25" customHeight="1">
      <c r="A100" s="208"/>
      <c r="B100" s="212"/>
      <c r="C100" s="213"/>
      <c r="D100" s="208"/>
      <c r="E100" s="220"/>
      <c r="F100" s="221"/>
      <c r="G100" s="208"/>
      <c r="H100" s="46" t="s">
        <v>71</v>
      </c>
      <c r="I100" s="85" t="s">
        <v>41</v>
      </c>
      <c r="J100" s="46" t="s">
        <v>71</v>
      </c>
      <c r="K100" s="170" t="s">
        <v>59</v>
      </c>
      <c r="L100" s="224"/>
      <c r="M100" s="225"/>
    </row>
    <row r="101" spans="1:13" ht="11.25" customHeight="1">
      <c r="A101" s="208"/>
      <c r="B101" s="212"/>
      <c r="C101" s="213"/>
      <c r="D101" s="208"/>
      <c r="E101" s="216"/>
      <c r="F101" s="217"/>
      <c r="G101" s="208"/>
      <c r="H101" s="46" t="s">
        <v>71</v>
      </c>
      <c r="I101" s="85" t="s">
        <v>57</v>
      </c>
      <c r="J101" s="46" t="s">
        <v>71</v>
      </c>
      <c r="K101" s="170" t="s">
        <v>61</v>
      </c>
      <c r="L101" s="224"/>
      <c r="M101" s="225"/>
    </row>
    <row r="102" spans="1:13" ht="11.25" customHeight="1">
      <c r="A102" s="208"/>
      <c r="B102" s="212"/>
      <c r="C102" s="213"/>
      <c r="D102" s="208"/>
      <c r="E102" s="218"/>
      <c r="F102" s="219"/>
      <c r="G102" s="208"/>
      <c r="H102" s="46" t="s">
        <v>71</v>
      </c>
      <c r="I102" s="85" t="s">
        <v>58</v>
      </c>
      <c r="J102" s="46" t="s">
        <v>71</v>
      </c>
      <c r="K102" s="170" t="s">
        <v>62</v>
      </c>
      <c r="L102" s="224"/>
      <c r="M102" s="225"/>
    </row>
    <row r="103" spans="1:13" ht="11.25" customHeight="1">
      <c r="A103" s="209"/>
      <c r="B103" s="214"/>
      <c r="C103" s="215"/>
      <c r="D103" s="209"/>
      <c r="E103" s="220"/>
      <c r="F103" s="221"/>
      <c r="G103" s="209"/>
      <c r="H103" s="25" t="s">
        <v>71</v>
      </c>
      <c r="I103" s="86" t="s">
        <v>146</v>
      </c>
      <c r="J103" s="25" t="s">
        <v>71</v>
      </c>
      <c r="K103" s="87" t="s">
        <v>63</v>
      </c>
      <c r="L103" s="226"/>
      <c r="M103" s="227"/>
    </row>
    <row r="104" spans="1:13" ht="11.25" customHeight="1">
      <c r="A104" s="207">
        <v>17</v>
      </c>
      <c r="B104" s="210"/>
      <c r="C104" s="211"/>
      <c r="D104" s="207"/>
      <c r="E104" s="216"/>
      <c r="F104" s="217"/>
      <c r="G104" s="207"/>
      <c r="H104" s="44" t="s">
        <v>71</v>
      </c>
      <c r="I104" s="167" t="s">
        <v>4</v>
      </c>
      <c r="J104" s="44" t="s">
        <v>71</v>
      </c>
      <c r="K104" s="168" t="s">
        <v>5</v>
      </c>
      <c r="L104" s="222"/>
      <c r="M104" s="223"/>
    </row>
    <row r="105" spans="1:13" ht="11.25" customHeight="1">
      <c r="A105" s="208"/>
      <c r="B105" s="212"/>
      <c r="C105" s="213"/>
      <c r="D105" s="208"/>
      <c r="E105" s="218"/>
      <c r="F105" s="219"/>
      <c r="G105" s="208"/>
      <c r="H105" s="46" t="s">
        <v>71</v>
      </c>
      <c r="I105" s="85" t="s">
        <v>56</v>
      </c>
      <c r="J105" s="46" t="s">
        <v>71</v>
      </c>
      <c r="K105" s="170" t="s">
        <v>60</v>
      </c>
      <c r="L105" s="224"/>
      <c r="M105" s="225"/>
    </row>
    <row r="106" spans="1:13" ht="11.25" customHeight="1">
      <c r="A106" s="208"/>
      <c r="B106" s="212"/>
      <c r="C106" s="213"/>
      <c r="D106" s="208"/>
      <c r="E106" s="220"/>
      <c r="F106" s="221"/>
      <c r="G106" s="208"/>
      <c r="H106" s="46" t="s">
        <v>71</v>
      </c>
      <c r="I106" s="85" t="s">
        <v>41</v>
      </c>
      <c r="J106" s="46" t="s">
        <v>71</v>
      </c>
      <c r="K106" s="170" t="s">
        <v>59</v>
      </c>
      <c r="L106" s="224"/>
      <c r="M106" s="225"/>
    </row>
    <row r="107" spans="1:13" ht="11.25" customHeight="1">
      <c r="A107" s="208"/>
      <c r="B107" s="212"/>
      <c r="C107" s="213"/>
      <c r="D107" s="208"/>
      <c r="E107" s="216"/>
      <c r="F107" s="217"/>
      <c r="G107" s="208"/>
      <c r="H107" s="46" t="s">
        <v>71</v>
      </c>
      <c r="I107" s="85" t="s">
        <v>57</v>
      </c>
      <c r="J107" s="46" t="s">
        <v>71</v>
      </c>
      <c r="K107" s="170" t="s">
        <v>61</v>
      </c>
      <c r="L107" s="224"/>
      <c r="M107" s="225"/>
    </row>
    <row r="108" spans="1:13" ht="11.25" customHeight="1">
      <c r="A108" s="208"/>
      <c r="B108" s="212"/>
      <c r="C108" s="213"/>
      <c r="D108" s="208"/>
      <c r="E108" s="218"/>
      <c r="F108" s="219"/>
      <c r="G108" s="208"/>
      <c r="H108" s="46" t="s">
        <v>71</v>
      </c>
      <c r="I108" s="85" t="s">
        <v>58</v>
      </c>
      <c r="J108" s="46" t="s">
        <v>71</v>
      </c>
      <c r="K108" s="170" t="s">
        <v>62</v>
      </c>
      <c r="L108" s="224"/>
      <c r="M108" s="225"/>
    </row>
    <row r="109" spans="1:13" ht="11.25" customHeight="1">
      <c r="A109" s="209"/>
      <c r="B109" s="214"/>
      <c r="C109" s="215"/>
      <c r="D109" s="209"/>
      <c r="E109" s="220"/>
      <c r="F109" s="221"/>
      <c r="G109" s="209"/>
      <c r="H109" s="25" t="s">
        <v>71</v>
      </c>
      <c r="I109" s="86" t="s">
        <v>146</v>
      </c>
      <c r="J109" s="25" t="s">
        <v>71</v>
      </c>
      <c r="K109" s="87" t="s">
        <v>63</v>
      </c>
      <c r="L109" s="226"/>
      <c r="M109" s="227"/>
    </row>
    <row r="110" spans="1:13" ht="11.25" customHeight="1">
      <c r="A110" s="207">
        <v>18</v>
      </c>
      <c r="B110" s="210"/>
      <c r="C110" s="211"/>
      <c r="D110" s="207"/>
      <c r="E110" s="216"/>
      <c r="F110" s="217"/>
      <c r="G110" s="207"/>
      <c r="H110" s="44" t="s">
        <v>71</v>
      </c>
      <c r="I110" s="167" t="s">
        <v>4</v>
      </c>
      <c r="J110" s="44" t="s">
        <v>71</v>
      </c>
      <c r="K110" s="168" t="s">
        <v>5</v>
      </c>
      <c r="L110" s="222"/>
      <c r="M110" s="223"/>
    </row>
    <row r="111" spans="1:13" ht="11.25" customHeight="1">
      <c r="A111" s="208"/>
      <c r="B111" s="212"/>
      <c r="C111" s="213"/>
      <c r="D111" s="208"/>
      <c r="E111" s="218"/>
      <c r="F111" s="219"/>
      <c r="G111" s="208"/>
      <c r="H111" s="46" t="s">
        <v>71</v>
      </c>
      <c r="I111" s="85" t="s">
        <v>56</v>
      </c>
      <c r="J111" s="46" t="s">
        <v>71</v>
      </c>
      <c r="K111" s="170" t="s">
        <v>60</v>
      </c>
      <c r="L111" s="224"/>
      <c r="M111" s="225"/>
    </row>
    <row r="112" spans="1:13" ht="11.25" customHeight="1">
      <c r="A112" s="208"/>
      <c r="B112" s="212"/>
      <c r="C112" s="213"/>
      <c r="D112" s="208"/>
      <c r="E112" s="220"/>
      <c r="F112" s="221"/>
      <c r="G112" s="208"/>
      <c r="H112" s="46" t="s">
        <v>71</v>
      </c>
      <c r="I112" s="85" t="s">
        <v>41</v>
      </c>
      <c r="J112" s="46" t="s">
        <v>71</v>
      </c>
      <c r="K112" s="170" t="s">
        <v>59</v>
      </c>
      <c r="L112" s="224"/>
      <c r="M112" s="225"/>
    </row>
    <row r="113" spans="1:13" ht="11.25" customHeight="1">
      <c r="A113" s="208"/>
      <c r="B113" s="212"/>
      <c r="C113" s="213"/>
      <c r="D113" s="208"/>
      <c r="E113" s="216"/>
      <c r="F113" s="217"/>
      <c r="G113" s="208"/>
      <c r="H113" s="46" t="s">
        <v>71</v>
      </c>
      <c r="I113" s="85" t="s">
        <v>57</v>
      </c>
      <c r="J113" s="46" t="s">
        <v>71</v>
      </c>
      <c r="K113" s="170" t="s">
        <v>61</v>
      </c>
      <c r="L113" s="224"/>
      <c r="M113" s="225"/>
    </row>
    <row r="114" spans="1:13" ht="11.25" customHeight="1">
      <c r="A114" s="208"/>
      <c r="B114" s="212"/>
      <c r="C114" s="213"/>
      <c r="D114" s="208"/>
      <c r="E114" s="218"/>
      <c r="F114" s="219"/>
      <c r="G114" s="208"/>
      <c r="H114" s="46" t="s">
        <v>71</v>
      </c>
      <c r="I114" s="85" t="s">
        <v>58</v>
      </c>
      <c r="J114" s="46" t="s">
        <v>71</v>
      </c>
      <c r="K114" s="170" t="s">
        <v>62</v>
      </c>
      <c r="L114" s="224"/>
      <c r="M114" s="225"/>
    </row>
    <row r="115" spans="1:13" ht="11.25" customHeight="1">
      <c r="A115" s="209"/>
      <c r="B115" s="214"/>
      <c r="C115" s="215"/>
      <c r="D115" s="209"/>
      <c r="E115" s="220"/>
      <c r="F115" s="221"/>
      <c r="G115" s="209"/>
      <c r="H115" s="25" t="s">
        <v>71</v>
      </c>
      <c r="I115" s="86" t="s">
        <v>146</v>
      </c>
      <c r="J115" s="25" t="s">
        <v>71</v>
      </c>
      <c r="K115" s="87" t="s">
        <v>63</v>
      </c>
      <c r="L115" s="226"/>
      <c r="M115" s="227"/>
    </row>
    <row r="116" spans="1:13" ht="11.25" customHeight="1">
      <c r="A116" s="207">
        <v>19</v>
      </c>
      <c r="B116" s="210"/>
      <c r="C116" s="211"/>
      <c r="D116" s="207"/>
      <c r="E116" s="216"/>
      <c r="F116" s="217"/>
      <c r="G116" s="207"/>
      <c r="H116" s="44" t="s">
        <v>71</v>
      </c>
      <c r="I116" s="167" t="s">
        <v>4</v>
      </c>
      <c r="J116" s="44" t="s">
        <v>71</v>
      </c>
      <c r="K116" s="168" t="s">
        <v>5</v>
      </c>
      <c r="L116" s="222"/>
      <c r="M116" s="223"/>
    </row>
    <row r="117" spans="1:13" ht="11.25" customHeight="1">
      <c r="A117" s="208"/>
      <c r="B117" s="212"/>
      <c r="C117" s="213"/>
      <c r="D117" s="208"/>
      <c r="E117" s="218"/>
      <c r="F117" s="219"/>
      <c r="G117" s="208"/>
      <c r="H117" s="46" t="s">
        <v>71</v>
      </c>
      <c r="I117" s="85" t="s">
        <v>56</v>
      </c>
      <c r="J117" s="46" t="s">
        <v>71</v>
      </c>
      <c r="K117" s="170" t="s">
        <v>60</v>
      </c>
      <c r="L117" s="224"/>
      <c r="M117" s="225"/>
    </row>
    <row r="118" spans="1:13" ht="11.25" customHeight="1">
      <c r="A118" s="208"/>
      <c r="B118" s="212"/>
      <c r="C118" s="213"/>
      <c r="D118" s="208"/>
      <c r="E118" s="220"/>
      <c r="F118" s="221"/>
      <c r="G118" s="208"/>
      <c r="H118" s="46" t="s">
        <v>71</v>
      </c>
      <c r="I118" s="85" t="s">
        <v>41</v>
      </c>
      <c r="J118" s="46" t="s">
        <v>71</v>
      </c>
      <c r="K118" s="170" t="s">
        <v>59</v>
      </c>
      <c r="L118" s="224"/>
      <c r="M118" s="225"/>
    </row>
    <row r="119" spans="1:13" ht="11.25" customHeight="1">
      <c r="A119" s="208"/>
      <c r="B119" s="212"/>
      <c r="C119" s="213"/>
      <c r="D119" s="208"/>
      <c r="E119" s="216"/>
      <c r="F119" s="217"/>
      <c r="G119" s="208"/>
      <c r="H119" s="46" t="s">
        <v>71</v>
      </c>
      <c r="I119" s="85" t="s">
        <v>57</v>
      </c>
      <c r="J119" s="46" t="s">
        <v>71</v>
      </c>
      <c r="K119" s="170" t="s">
        <v>61</v>
      </c>
      <c r="L119" s="224"/>
      <c r="M119" s="225"/>
    </row>
    <row r="120" spans="1:13" ht="11.25" customHeight="1">
      <c r="A120" s="208"/>
      <c r="B120" s="212"/>
      <c r="C120" s="213"/>
      <c r="D120" s="208"/>
      <c r="E120" s="218"/>
      <c r="F120" s="219"/>
      <c r="G120" s="208"/>
      <c r="H120" s="46" t="s">
        <v>71</v>
      </c>
      <c r="I120" s="85" t="s">
        <v>58</v>
      </c>
      <c r="J120" s="46" t="s">
        <v>71</v>
      </c>
      <c r="K120" s="170" t="s">
        <v>62</v>
      </c>
      <c r="L120" s="224"/>
      <c r="M120" s="225"/>
    </row>
    <row r="121" spans="1:13" ht="11.25" customHeight="1">
      <c r="A121" s="209"/>
      <c r="B121" s="214"/>
      <c r="C121" s="215"/>
      <c r="D121" s="209"/>
      <c r="E121" s="220"/>
      <c r="F121" s="221"/>
      <c r="G121" s="209"/>
      <c r="H121" s="25" t="s">
        <v>71</v>
      </c>
      <c r="I121" s="86" t="s">
        <v>146</v>
      </c>
      <c r="J121" s="25" t="s">
        <v>71</v>
      </c>
      <c r="K121" s="87" t="s">
        <v>63</v>
      </c>
      <c r="L121" s="226"/>
      <c r="M121" s="227"/>
    </row>
    <row r="122" spans="1:13" ht="11.25" customHeight="1">
      <c r="A122" s="207">
        <v>20</v>
      </c>
      <c r="B122" s="210"/>
      <c r="C122" s="211"/>
      <c r="D122" s="207"/>
      <c r="E122" s="216"/>
      <c r="F122" s="217"/>
      <c r="G122" s="207"/>
      <c r="H122" s="44" t="s">
        <v>71</v>
      </c>
      <c r="I122" s="167" t="s">
        <v>4</v>
      </c>
      <c r="J122" s="44" t="s">
        <v>71</v>
      </c>
      <c r="K122" s="168" t="s">
        <v>5</v>
      </c>
      <c r="L122" s="222"/>
      <c r="M122" s="223"/>
    </row>
    <row r="123" spans="1:13" ht="11.25" customHeight="1">
      <c r="A123" s="208"/>
      <c r="B123" s="212"/>
      <c r="C123" s="213"/>
      <c r="D123" s="208"/>
      <c r="E123" s="218"/>
      <c r="F123" s="219"/>
      <c r="G123" s="208"/>
      <c r="H123" s="46" t="s">
        <v>71</v>
      </c>
      <c r="I123" s="85" t="s">
        <v>56</v>
      </c>
      <c r="J123" s="46" t="s">
        <v>71</v>
      </c>
      <c r="K123" s="170" t="s">
        <v>60</v>
      </c>
      <c r="L123" s="224"/>
      <c r="M123" s="225"/>
    </row>
    <row r="124" spans="1:13" ht="11.25" customHeight="1">
      <c r="A124" s="208"/>
      <c r="B124" s="212"/>
      <c r="C124" s="213"/>
      <c r="D124" s="208"/>
      <c r="E124" s="220"/>
      <c r="F124" s="221"/>
      <c r="G124" s="208"/>
      <c r="H124" s="46" t="s">
        <v>71</v>
      </c>
      <c r="I124" s="85" t="s">
        <v>41</v>
      </c>
      <c r="J124" s="46" t="s">
        <v>71</v>
      </c>
      <c r="K124" s="170" t="s">
        <v>59</v>
      </c>
      <c r="L124" s="224"/>
      <c r="M124" s="225"/>
    </row>
    <row r="125" spans="1:13" ht="11.25" customHeight="1">
      <c r="A125" s="208"/>
      <c r="B125" s="212"/>
      <c r="C125" s="213"/>
      <c r="D125" s="208"/>
      <c r="E125" s="216"/>
      <c r="F125" s="217"/>
      <c r="G125" s="208"/>
      <c r="H125" s="46" t="s">
        <v>71</v>
      </c>
      <c r="I125" s="85" t="s">
        <v>57</v>
      </c>
      <c r="J125" s="46" t="s">
        <v>71</v>
      </c>
      <c r="K125" s="170" t="s">
        <v>61</v>
      </c>
      <c r="L125" s="224"/>
      <c r="M125" s="225"/>
    </row>
    <row r="126" spans="1:13" ht="11.25" customHeight="1">
      <c r="A126" s="208"/>
      <c r="B126" s="212"/>
      <c r="C126" s="213"/>
      <c r="D126" s="208"/>
      <c r="E126" s="218"/>
      <c r="F126" s="219"/>
      <c r="G126" s="208"/>
      <c r="H126" s="46" t="s">
        <v>71</v>
      </c>
      <c r="I126" s="85" t="s">
        <v>58</v>
      </c>
      <c r="J126" s="46" t="s">
        <v>71</v>
      </c>
      <c r="K126" s="170" t="s">
        <v>62</v>
      </c>
      <c r="L126" s="224"/>
      <c r="M126" s="225"/>
    </row>
    <row r="127" spans="1:13" ht="11.25" customHeight="1">
      <c r="A127" s="209"/>
      <c r="B127" s="214"/>
      <c r="C127" s="215"/>
      <c r="D127" s="209"/>
      <c r="E127" s="220"/>
      <c r="F127" s="221"/>
      <c r="G127" s="209"/>
      <c r="H127" s="25" t="s">
        <v>71</v>
      </c>
      <c r="I127" s="86" t="s">
        <v>146</v>
      </c>
      <c r="J127" s="25" t="s">
        <v>71</v>
      </c>
      <c r="K127" s="87" t="s">
        <v>63</v>
      </c>
      <c r="L127" s="226"/>
      <c r="M127" s="227"/>
    </row>
    <row r="128" spans="1:13" ht="11.25" customHeight="1">
      <c r="A128" s="207">
        <v>21</v>
      </c>
      <c r="B128" s="210"/>
      <c r="C128" s="211"/>
      <c r="D128" s="207"/>
      <c r="E128" s="216"/>
      <c r="F128" s="217"/>
      <c r="G128" s="207"/>
      <c r="H128" s="44" t="s">
        <v>71</v>
      </c>
      <c r="I128" s="167" t="s">
        <v>4</v>
      </c>
      <c r="J128" s="44" t="s">
        <v>71</v>
      </c>
      <c r="K128" s="168" t="s">
        <v>5</v>
      </c>
      <c r="L128" s="222"/>
      <c r="M128" s="223"/>
    </row>
    <row r="129" spans="1:13" ht="11.25" customHeight="1">
      <c r="A129" s="208"/>
      <c r="B129" s="212"/>
      <c r="C129" s="213"/>
      <c r="D129" s="208"/>
      <c r="E129" s="218"/>
      <c r="F129" s="219"/>
      <c r="G129" s="208"/>
      <c r="H129" s="46" t="s">
        <v>71</v>
      </c>
      <c r="I129" s="85" t="s">
        <v>56</v>
      </c>
      <c r="J129" s="46" t="s">
        <v>71</v>
      </c>
      <c r="K129" s="170" t="s">
        <v>60</v>
      </c>
      <c r="L129" s="224"/>
      <c r="M129" s="225"/>
    </row>
    <row r="130" spans="1:13" ht="11.25" customHeight="1">
      <c r="A130" s="208"/>
      <c r="B130" s="212"/>
      <c r="C130" s="213"/>
      <c r="D130" s="208"/>
      <c r="E130" s="220"/>
      <c r="F130" s="221"/>
      <c r="G130" s="208"/>
      <c r="H130" s="46" t="s">
        <v>71</v>
      </c>
      <c r="I130" s="85" t="s">
        <v>41</v>
      </c>
      <c r="J130" s="46" t="s">
        <v>71</v>
      </c>
      <c r="K130" s="170" t="s">
        <v>59</v>
      </c>
      <c r="L130" s="224"/>
      <c r="M130" s="225"/>
    </row>
    <row r="131" spans="1:13" ht="11.25" customHeight="1">
      <c r="A131" s="208"/>
      <c r="B131" s="212"/>
      <c r="C131" s="213"/>
      <c r="D131" s="208"/>
      <c r="E131" s="216"/>
      <c r="F131" s="217"/>
      <c r="G131" s="208"/>
      <c r="H131" s="46" t="s">
        <v>71</v>
      </c>
      <c r="I131" s="85" t="s">
        <v>57</v>
      </c>
      <c r="J131" s="46" t="s">
        <v>71</v>
      </c>
      <c r="K131" s="170" t="s">
        <v>61</v>
      </c>
      <c r="L131" s="224"/>
      <c r="M131" s="225"/>
    </row>
    <row r="132" spans="1:13" ht="11.25" customHeight="1">
      <c r="A132" s="208"/>
      <c r="B132" s="212"/>
      <c r="C132" s="213"/>
      <c r="D132" s="208"/>
      <c r="E132" s="218"/>
      <c r="F132" s="219"/>
      <c r="G132" s="208"/>
      <c r="H132" s="46" t="s">
        <v>71</v>
      </c>
      <c r="I132" s="85" t="s">
        <v>58</v>
      </c>
      <c r="J132" s="46" t="s">
        <v>71</v>
      </c>
      <c r="K132" s="170" t="s">
        <v>62</v>
      </c>
      <c r="L132" s="224"/>
      <c r="M132" s="225"/>
    </row>
    <row r="133" spans="1:13" ht="11.25" customHeight="1">
      <c r="A133" s="209"/>
      <c r="B133" s="214"/>
      <c r="C133" s="215"/>
      <c r="D133" s="209"/>
      <c r="E133" s="220"/>
      <c r="F133" s="221"/>
      <c r="G133" s="209"/>
      <c r="H133" s="25" t="s">
        <v>71</v>
      </c>
      <c r="I133" s="86" t="s">
        <v>146</v>
      </c>
      <c r="J133" s="25" t="s">
        <v>71</v>
      </c>
      <c r="K133" s="87" t="s">
        <v>63</v>
      </c>
      <c r="L133" s="226"/>
      <c r="M133" s="227"/>
    </row>
    <row r="134" spans="1:13" ht="10.199999999999999" customHeight="1">
      <c r="A134" s="207">
        <v>22</v>
      </c>
      <c r="B134" s="210"/>
      <c r="C134" s="211"/>
      <c r="D134" s="207"/>
      <c r="E134" s="216"/>
      <c r="F134" s="217"/>
      <c r="G134" s="207"/>
      <c r="H134" s="44" t="s">
        <v>71</v>
      </c>
      <c r="I134" s="167" t="s">
        <v>4</v>
      </c>
      <c r="J134" s="44" t="s">
        <v>71</v>
      </c>
      <c r="K134" s="168" t="s">
        <v>5</v>
      </c>
      <c r="L134" s="222"/>
      <c r="M134" s="223"/>
    </row>
    <row r="135" spans="1:13" ht="10.199999999999999" customHeight="1">
      <c r="A135" s="208"/>
      <c r="B135" s="212"/>
      <c r="C135" s="213"/>
      <c r="D135" s="208"/>
      <c r="E135" s="218"/>
      <c r="F135" s="219"/>
      <c r="G135" s="208"/>
      <c r="H135" s="46" t="s">
        <v>71</v>
      </c>
      <c r="I135" s="85" t="s">
        <v>56</v>
      </c>
      <c r="J135" s="46" t="s">
        <v>71</v>
      </c>
      <c r="K135" s="170" t="s">
        <v>60</v>
      </c>
      <c r="L135" s="224"/>
      <c r="M135" s="225"/>
    </row>
    <row r="136" spans="1:13" ht="10.199999999999999" customHeight="1">
      <c r="A136" s="208"/>
      <c r="B136" s="212"/>
      <c r="C136" s="213"/>
      <c r="D136" s="208"/>
      <c r="E136" s="220"/>
      <c r="F136" s="221"/>
      <c r="G136" s="208"/>
      <c r="H136" s="46" t="s">
        <v>71</v>
      </c>
      <c r="I136" s="85" t="s">
        <v>41</v>
      </c>
      <c r="J136" s="46" t="s">
        <v>71</v>
      </c>
      <c r="K136" s="170" t="s">
        <v>59</v>
      </c>
      <c r="L136" s="224"/>
      <c r="M136" s="225"/>
    </row>
    <row r="137" spans="1:13" ht="10.199999999999999" customHeight="1">
      <c r="A137" s="208"/>
      <c r="B137" s="212"/>
      <c r="C137" s="213"/>
      <c r="D137" s="208"/>
      <c r="E137" s="216"/>
      <c r="F137" s="217"/>
      <c r="G137" s="208"/>
      <c r="H137" s="46" t="s">
        <v>71</v>
      </c>
      <c r="I137" s="85" t="s">
        <v>57</v>
      </c>
      <c r="J137" s="46" t="s">
        <v>71</v>
      </c>
      <c r="K137" s="170" t="s">
        <v>61</v>
      </c>
      <c r="L137" s="224"/>
      <c r="M137" s="225"/>
    </row>
    <row r="138" spans="1:13" ht="10.199999999999999" customHeight="1">
      <c r="A138" s="208"/>
      <c r="B138" s="212"/>
      <c r="C138" s="213"/>
      <c r="D138" s="208"/>
      <c r="E138" s="218"/>
      <c r="F138" s="219"/>
      <c r="G138" s="208"/>
      <c r="H138" s="46" t="s">
        <v>71</v>
      </c>
      <c r="I138" s="85" t="s">
        <v>58</v>
      </c>
      <c r="J138" s="46" t="s">
        <v>71</v>
      </c>
      <c r="K138" s="170" t="s">
        <v>62</v>
      </c>
      <c r="L138" s="224"/>
      <c r="M138" s="225"/>
    </row>
    <row r="139" spans="1:13" ht="10.199999999999999" customHeight="1">
      <c r="A139" s="209"/>
      <c r="B139" s="214"/>
      <c r="C139" s="215"/>
      <c r="D139" s="209"/>
      <c r="E139" s="220"/>
      <c r="F139" s="221"/>
      <c r="G139" s="209"/>
      <c r="H139" s="25" t="s">
        <v>71</v>
      </c>
      <c r="I139" s="86" t="s">
        <v>146</v>
      </c>
      <c r="J139" s="25" t="s">
        <v>71</v>
      </c>
      <c r="K139" s="87" t="s">
        <v>63</v>
      </c>
      <c r="L139" s="226"/>
      <c r="M139" s="227"/>
    </row>
    <row r="140" spans="1:13" ht="10.199999999999999" customHeight="1">
      <c r="A140" s="207">
        <v>23</v>
      </c>
      <c r="B140" s="210"/>
      <c r="C140" s="211"/>
      <c r="D140" s="207"/>
      <c r="E140" s="216"/>
      <c r="F140" s="217"/>
      <c r="G140" s="207"/>
      <c r="H140" s="44" t="s">
        <v>71</v>
      </c>
      <c r="I140" s="167" t="s">
        <v>4</v>
      </c>
      <c r="J140" s="44" t="s">
        <v>71</v>
      </c>
      <c r="K140" s="168" t="s">
        <v>5</v>
      </c>
      <c r="L140" s="222"/>
      <c r="M140" s="223"/>
    </row>
    <row r="141" spans="1:13" ht="10.199999999999999" customHeight="1">
      <c r="A141" s="208"/>
      <c r="B141" s="212"/>
      <c r="C141" s="213"/>
      <c r="D141" s="208"/>
      <c r="E141" s="218"/>
      <c r="F141" s="219"/>
      <c r="G141" s="208"/>
      <c r="H141" s="46" t="s">
        <v>71</v>
      </c>
      <c r="I141" s="85" t="s">
        <v>56</v>
      </c>
      <c r="J141" s="46" t="s">
        <v>71</v>
      </c>
      <c r="K141" s="170" t="s">
        <v>60</v>
      </c>
      <c r="L141" s="224"/>
      <c r="M141" s="225"/>
    </row>
    <row r="142" spans="1:13" ht="10.199999999999999" customHeight="1">
      <c r="A142" s="208"/>
      <c r="B142" s="212"/>
      <c r="C142" s="213"/>
      <c r="D142" s="208"/>
      <c r="E142" s="220"/>
      <c r="F142" s="221"/>
      <c r="G142" s="208"/>
      <c r="H142" s="46" t="s">
        <v>71</v>
      </c>
      <c r="I142" s="85" t="s">
        <v>41</v>
      </c>
      <c r="J142" s="46" t="s">
        <v>71</v>
      </c>
      <c r="K142" s="170" t="s">
        <v>59</v>
      </c>
      <c r="L142" s="224"/>
      <c r="M142" s="225"/>
    </row>
    <row r="143" spans="1:13" ht="10.199999999999999" customHeight="1">
      <c r="A143" s="208"/>
      <c r="B143" s="212"/>
      <c r="C143" s="213"/>
      <c r="D143" s="208"/>
      <c r="E143" s="216"/>
      <c r="F143" s="217"/>
      <c r="G143" s="208"/>
      <c r="H143" s="46" t="s">
        <v>71</v>
      </c>
      <c r="I143" s="85" t="s">
        <v>57</v>
      </c>
      <c r="J143" s="46" t="s">
        <v>71</v>
      </c>
      <c r="K143" s="170" t="s">
        <v>61</v>
      </c>
      <c r="L143" s="224"/>
      <c r="M143" s="225"/>
    </row>
    <row r="144" spans="1:13" ht="10.199999999999999" customHeight="1">
      <c r="A144" s="208"/>
      <c r="B144" s="212"/>
      <c r="C144" s="213"/>
      <c r="D144" s="208"/>
      <c r="E144" s="218"/>
      <c r="F144" s="219"/>
      <c r="G144" s="208"/>
      <c r="H144" s="46" t="s">
        <v>71</v>
      </c>
      <c r="I144" s="85" t="s">
        <v>58</v>
      </c>
      <c r="J144" s="46" t="s">
        <v>71</v>
      </c>
      <c r="K144" s="170" t="s">
        <v>62</v>
      </c>
      <c r="L144" s="224"/>
      <c r="M144" s="225"/>
    </row>
    <row r="145" spans="1:13" ht="10.199999999999999" customHeight="1">
      <c r="A145" s="209"/>
      <c r="B145" s="214"/>
      <c r="C145" s="215"/>
      <c r="D145" s="209"/>
      <c r="E145" s="220"/>
      <c r="F145" s="221"/>
      <c r="G145" s="209"/>
      <c r="H145" s="25" t="s">
        <v>71</v>
      </c>
      <c r="I145" s="86" t="s">
        <v>146</v>
      </c>
      <c r="J145" s="25" t="s">
        <v>71</v>
      </c>
      <c r="K145" s="87" t="s">
        <v>63</v>
      </c>
      <c r="L145" s="226"/>
      <c r="M145" s="227"/>
    </row>
    <row r="146" spans="1:13" ht="10.199999999999999" customHeight="1">
      <c r="A146" s="207">
        <v>24</v>
      </c>
      <c r="B146" s="210"/>
      <c r="C146" s="211"/>
      <c r="D146" s="207"/>
      <c r="E146" s="216"/>
      <c r="F146" s="217"/>
      <c r="G146" s="207"/>
      <c r="H146" s="44" t="s">
        <v>71</v>
      </c>
      <c r="I146" s="167" t="s">
        <v>4</v>
      </c>
      <c r="J146" s="44" t="s">
        <v>71</v>
      </c>
      <c r="K146" s="168" t="s">
        <v>5</v>
      </c>
      <c r="L146" s="222"/>
      <c r="M146" s="223"/>
    </row>
    <row r="147" spans="1:13" ht="10.199999999999999" customHeight="1">
      <c r="A147" s="208"/>
      <c r="B147" s="212"/>
      <c r="C147" s="213"/>
      <c r="D147" s="208"/>
      <c r="E147" s="218"/>
      <c r="F147" s="219"/>
      <c r="G147" s="208"/>
      <c r="H147" s="46" t="s">
        <v>71</v>
      </c>
      <c r="I147" s="85" t="s">
        <v>56</v>
      </c>
      <c r="J147" s="46" t="s">
        <v>71</v>
      </c>
      <c r="K147" s="170" t="s">
        <v>60</v>
      </c>
      <c r="L147" s="224"/>
      <c r="M147" s="225"/>
    </row>
    <row r="148" spans="1:13" ht="10.199999999999999" customHeight="1">
      <c r="A148" s="208"/>
      <c r="B148" s="212"/>
      <c r="C148" s="213"/>
      <c r="D148" s="208"/>
      <c r="E148" s="220"/>
      <c r="F148" s="221"/>
      <c r="G148" s="208"/>
      <c r="H148" s="46" t="s">
        <v>71</v>
      </c>
      <c r="I148" s="85" t="s">
        <v>41</v>
      </c>
      <c r="J148" s="46" t="s">
        <v>71</v>
      </c>
      <c r="K148" s="170" t="s">
        <v>59</v>
      </c>
      <c r="L148" s="224"/>
      <c r="M148" s="225"/>
    </row>
    <row r="149" spans="1:13" ht="10.199999999999999" customHeight="1">
      <c r="A149" s="208"/>
      <c r="B149" s="212"/>
      <c r="C149" s="213"/>
      <c r="D149" s="208"/>
      <c r="E149" s="216"/>
      <c r="F149" s="217"/>
      <c r="G149" s="208"/>
      <c r="H149" s="46" t="s">
        <v>71</v>
      </c>
      <c r="I149" s="85" t="s">
        <v>57</v>
      </c>
      <c r="J149" s="46" t="s">
        <v>71</v>
      </c>
      <c r="K149" s="170" t="s">
        <v>61</v>
      </c>
      <c r="L149" s="224"/>
      <c r="M149" s="225"/>
    </row>
    <row r="150" spans="1:13" ht="10.199999999999999" customHeight="1">
      <c r="A150" s="208"/>
      <c r="B150" s="212"/>
      <c r="C150" s="213"/>
      <c r="D150" s="208"/>
      <c r="E150" s="218"/>
      <c r="F150" s="219"/>
      <c r="G150" s="208"/>
      <c r="H150" s="46" t="s">
        <v>71</v>
      </c>
      <c r="I150" s="85" t="s">
        <v>58</v>
      </c>
      <c r="J150" s="46" t="s">
        <v>71</v>
      </c>
      <c r="K150" s="170" t="s">
        <v>62</v>
      </c>
      <c r="L150" s="224"/>
      <c r="M150" s="225"/>
    </row>
    <row r="151" spans="1:13" ht="10.199999999999999" customHeight="1">
      <c r="A151" s="209"/>
      <c r="B151" s="214"/>
      <c r="C151" s="215"/>
      <c r="D151" s="209"/>
      <c r="E151" s="220"/>
      <c r="F151" s="221"/>
      <c r="G151" s="209"/>
      <c r="H151" s="25" t="s">
        <v>71</v>
      </c>
      <c r="I151" s="86" t="s">
        <v>146</v>
      </c>
      <c r="J151" s="25" t="s">
        <v>71</v>
      </c>
      <c r="K151" s="87" t="s">
        <v>63</v>
      </c>
      <c r="L151" s="226"/>
      <c r="M151" s="227"/>
    </row>
    <row r="152" spans="1:13" ht="10.199999999999999" customHeight="1">
      <c r="A152" s="207">
        <v>25</v>
      </c>
      <c r="B152" s="210"/>
      <c r="C152" s="211"/>
      <c r="D152" s="207"/>
      <c r="E152" s="216"/>
      <c r="F152" s="217"/>
      <c r="G152" s="207"/>
      <c r="H152" s="44" t="s">
        <v>71</v>
      </c>
      <c r="I152" s="167" t="s">
        <v>4</v>
      </c>
      <c r="J152" s="44" t="s">
        <v>71</v>
      </c>
      <c r="K152" s="168" t="s">
        <v>5</v>
      </c>
      <c r="L152" s="222"/>
      <c r="M152" s="223"/>
    </row>
    <row r="153" spans="1:13" ht="10.199999999999999" customHeight="1">
      <c r="A153" s="208"/>
      <c r="B153" s="212"/>
      <c r="C153" s="213"/>
      <c r="D153" s="208"/>
      <c r="E153" s="218"/>
      <c r="F153" s="219"/>
      <c r="G153" s="208"/>
      <c r="H153" s="46" t="s">
        <v>71</v>
      </c>
      <c r="I153" s="85" t="s">
        <v>56</v>
      </c>
      <c r="J153" s="46" t="s">
        <v>71</v>
      </c>
      <c r="K153" s="170" t="s">
        <v>60</v>
      </c>
      <c r="L153" s="224"/>
      <c r="M153" s="225"/>
    </row>
    <row r="154" spans="1:13" ht="10.199999999999999" customHeight="1">
      <c r="A154" s="208"/>
      <c r="B154" s="212"/>
      <c r="C154" s="213"/>
      <c r="D154" s="208"/>
      <c r="E154" s="220"/>
      <c r="F154" s="221"/>
      <c r="G154" s="208"/>
      <c r="H154" s="46" t="s">
        <v>71</v>
      </c>
      <c r="I154" s="85" t="s">
        <v>41</v>
      </c>
      <c r="J154" s="46" t="s">
        <v>71</v>
      </c>
      <c r="K154" s="170" t="s">
        <v>59</v>
      </c>
      <c r="L154" s="224"/>
      <c r="M154" s="225"/>
    </row>
    <row r="155" spans="1:13" ht="10.199999999999999" customHeight="1">
      <c r="A155" s="208"/>
      <c r="B155" s="212"/>
      <c r="C155" s="213"/>
      <c r="D155" s="208"/>
      <c r="E155" s="216"/>
      <c r="F155" s="217"/>
      <c r="G155" s="208"/>
      <c r="H155" s="46" t="s">
        <v>71</v>
      </c>
      <c r="I155" s="85" t="s">
        <v>57</v>
      </c>
      <c r="J155" s="46" t="s">
        <v>71</v>
      </c>
      <c r="K155" s="170" t="s">
        <v>61</v>
      </c>
      <c r="L155" s="224"/>
      <c r="M155" s="225"/>
    </row>
    <row r="156" spans="1:13" ht="10.199999999999999" customHeight="1">
      <c r="A156" s="208"/>
      <c r="B156" s="212"/>
      <c r="C156" s="213"/>
      <c r="D156" s="208"/>
      <c r="E156" s="218"/>
      <c r="F156" s="219"/>
      <c r="G156" s="208"/>
      <c r="H156" s="46" t="s">
        <v>71</v>
      </c>
      <c r="I156" s="85" t="s">
        <v>58</v>
      </c>
      <c r="J156" s="46" t="s">
        <v>71</v>
      </c>
      <c r="K156" s="170" t="s">
        <v>62</v>
      </c>
      <c r="L156" s="224"/>
      <c r="M156" s="225"/>
    </row>
    <row r="157" spans="1:13" ht="10.199999999999999" customHeight="1">
      <c r="A157" s="209"/>
      <c r="B157" s="214"/>
      <c r="C157" s="215"/>
      <c r="D157" s="209"/>
      <c r="E157" s="220"/>
      <c r="F157" s="221"/>
      <c r="G157" s="209"/>
      <c r="H157" s="25" t="s">
        <v>71</v>
      </c>
      <c r="I157" s="86" t="s">
        <v>146</v>
      </c>
      <c r="J157" s="25" t="s">
        <v>71</v>
      </c>
      <c r="K157" s="87" t="s">
        <v>63</v>
      </c>
      <c r="L157" s="226"/>
      <c r="M157" s="227"/>
    </row>
    <row r="158" spans="1:13" ht="10.199999999999999" customHeight="1">
      <c r="A158" s="207">
        <v>26</v>
      </c>
      <c r="B158" s="210"/>
      <c r="C158" s="211"/>
      <c r="D158" s="207"/>
      <c r="E158" s="216"/>
      <c r="F158" s="217"/>
      <c r="G158" s="207"/>
      <c r="H158" s="44" t="s">
        <v>71</v>
      </c>
      <c r="I158" s="167" t="s">
        <v>4</v>
      </c>
      <c r="J158" s="44" t="s">
        <v>71</v>
      </c>
      <c r="K158" s="168" t="s">
        <v>5</v>
      </c>
      <c r="L158" s="222"/>
      <c r="M158" s="223"/>
    </row>
    <row r="159" spans="1:13" ht="10.199999999999999" customHeight="1">
      <c r="A159" s="208"/>
      <c r="B159" s="212"/>
      <c r="C159" s="213"/>
      <c r="D159" s="208"/>
      <c r="E159" s="218"/>
      <c r="F159" s="219"/>
      <c r="G159" s="208"/>
      <c r="H159" s="46" t="s">
        <v>71</v>
      </c>
      <c r="I159" s="85" t="s">
        <v>56</v>
      </c>
      <c r="J159" s="46" t="s">
        <v>71</v>
      </c>
      <c r="K159" s="170" t="s">
        <v>60</v>
      </c>
      <c r="L159" s="224"/>
      <c r="M159" s="225"/>
    </row>
    <row r="160" spans="1:13" ht="10.199999999999999" customHeight="1">
      <c r="A160" s="208"/>
      <c r="B160" s="212"/>
      <c r="C160" s="213"/>
      <c r="D160" s="208"/>
      <c r="E160" s="220"/>
      <c r="F160" s="221"/>
      <c r="G160" s="208"/>
      <c r="H160" s="46" t="s">
        <v>71</v>
      </c>
      <c r="I160" s="85" t="s">
        <v>41</v>
      </c>
      <c r="J160" s="46" t="s">
        <v>71</v>
      </c>
      <c r="K160" s="170" t="s">
        <v>59</v>
      </c>
      <c r="L160" s="224"/>
      <c r="M160" s="225"/>
    </row>
    <row r="161" spans="1:13" ht="10.199999999999999" customHeight="1">
      <c r="A161" s="208"/>
      <c r="B161" s="212"/>
      <c r="C161" s="213"/>
      <c r="D161" s="208"/>
      <c r="E161" s="216"/>
      <c r="F161" s="217"/>
      <c r="G161" s="208"/>
      <c r="H161" s="46" t="s">
        <v>71</v>
      </c>
      <c r="I161" s="85" t="s">
        <v>57</v>
      </c>
      <c r="J161" s="46" t="s">
        <v>71</v>
      </c>
      <c r="K161" s="170" t="s">
        <v>61</v>
      </c>
      <c r="L161" s="224"/>
      <c r="M161" s="225"/>
    </row>
    <row r="162" spans="1:13" ht="10.199999999999999" customHeight="1">
      <c r="A162" s="208"/>
      <c r="B162" s="212"/>
      <c r="C162" s="213"/>
      <c r="D162" s="208"/>
      <c r="E162" s="218"/>
      <c r="F162" s="219"/>
      <c r="G162" s="208"/>
      <c r="H162" s="46" t="s">
        <v>71</v>
      </c>
      <c r="I162" s="85" t="s">
        <v>58</v>
      </c>
      <c r="J162" s="46" t="s">
        <v>71</v>
      </c>
      <c r="K162" s="170" t="s">
        <v>62</v>
      </c>
      <c r="L162" s="224"/>
      <c r="M162" s="225"/>
    </row>
    <row r="163" spans="1:13" ht="10.199999999999999" customHeight="1">
      <c r="A163" s="209"/>
      <c r="B163" s="214"/>
      <c r="C163" s="215"/>
      <c r="D163" s="209"/>
      <c r="E163" s="220"/>
      <c r="F163" s="221"/>
      <c r="G163" s="209"/>
      <c r="H163" s="25" t="s">
        <v>71</v>
      </c>
      <c r="I163" s="86" t="s">
        <v>146</v>
      </c>
      <c r="J163" s="25" t="s">
        <v>71</v>
      </c>
      <c r="K163" s="87" t="s">
        <v>63</v>
      </c>
      <c r="L163" s="226"/>
      <c r="M163" s="227"/>
    </row>
    <row r="164" spans="1:13" ht="10.199999999999999" customHeight="1">
      <c r="A164" s="207">
        <v>27</v>
      </c>
      <c r="B164" s="210"/>
      <c r="C164" s="211"/>
      <c r="D164" s="207"/>
      <c r="E164" s="216"/>
      <c r="F164" s="217"/>
      <c r="G164" s="207"/>
      <c r="H164" s="44" t="s">
        <v>71</v>
      </c>
      <c r="I164" s="167" t="s">
        <v>4</v>
      </c>
      <c r="J164" s="44" t="s">
        <v>71</v>
      </c>
      <c r="K164" s="168" t="s">
        <v>5</v>
      </c>
      <c r="L164" s="222"/>
      <c r="M164" s="223"/>
    </row>
    <row r="165" spans="1:13" ht="10.199999999999999" customHeight="1">
      <c r="A165" s="208"/>
      <c r="B165" s="212"/>
      <c r="C165" s="213"/>
      <c r="D165" s="208"/>
      <c r="E165" s="218"/>
      <c r="F165" s="219"/>
      <c r="G165" s="208"/>
      <c r="H165" s="46" t="s">
        <v>71</v>
      </c>
      <c r="I165" s="85" t="s">
        <v>56</v>
      </c>
      <c r="J165" s="46" t="s">
        <v>71</v>
      </c>
      <c r="K165" s="170" t="s">
        <v>60</v>
      </c>
      <c r="L165" s="224"/>
      <c r="M165" s="225"/>
    </row>
    <row r="166" spans="1:13" ht="10.199999999999999" customHeight="1">
      <c r="A166" s="208"/>
      <c r="B166" s="212"/>
      <c r="C166" s="213"/>
      <c r="D166" s="208"/>
      <c r="E166" s="220"/>
      <c r="F166" s="221"/>
      <c r="G166" s="208"/>
      <c r="H166" s="46" t="s">
        <v>71</v>
      </c>
      <c r="I166" s="85" t="s">
        <v>41</v>
      </c>
      <c r="J166" s="46" t="s">
        <v>71</v>
      </c>
      <c r="K166" s="170" t="s">
        <v>59</v>
      </c>
      <c r="L166" s="224"/>
      <c r="M166" s="225"/>
    </row>
    <row r="167" spans="1:13" ht="10.199999999999999" customHeight="1">
      <c r="A167" s="208"/>
      <c r="B167" s="212"/>
      <c r="C167" s="213"/>
      <c r="D167" s="208"/>
      <c r="E167" s="216"/>
      <c r="F167" s="217"/>
      <c r="G167" s="208"/>
      <c r="H167" s="46" t="s">
        <v>71</v>
      </c>
      <c r="I167" s="85" t="s">
        <v>57</v>
      </c>
      <c r="J167" s="46" t="s">
        <v>71</v>
      </c>
      <c r="K167" s="170" t="s">
        <v>61</v>
      </c>
      <c r="L167" s="224"/>
      <c r="M167" s="225"/>
    </row>
    <row r="168" spans="1:13" ht="10.199999999999999" customHeight="1">
      <c r="A168" s="208"/>
      <c r="B168" s="212"/>
      <c r="C168" s="213"/>
      <c r="D168" s="208"/>
      <c r="E168" s="218"/>
      <c r="F168" s="219"/>
      <c r="G168" s="208"/>
      <c r="H168" s="46" t="s">
        <v>71</v>
      </c>
      <c r="I168" s="85" t="s">
        <v>58</v>
      </c>
      <c r="J168" s="46" t="s">
        <v>71</v>
      </c>
      <c r="K168" s="170" t="s">
        <v>62</v>
      </c>
      <c r="L168" s="224"/>
      <c r="M168" s="225"/>
    </row>
    <row r="169" spans="1:13" ht="10.199999999999999" customHeight="1">
      <c r="A169" s="209"/>
      <c r="B169" s="214"/>
      <c r="C169" s="215"/>
      <c r="D169" s="209"/>
      <c r="E169" s="220"/>
      <c r="F169" s="221"/>
      <c r="G169" s="209"/>
      <c r="H169" s="25" t="s">
        <v>71</v>
      </c>
      <c r="I169" s="86" t="s">
        <v>146</v>
      </c>
      <c r="J169" s="25" t="s">
        <v>71</v>
      </c>
      <c r="K169" s="87" t="s">
        <v>63</v>
      </c>
      <c r="L169" s="226"/>
      <c r="M169" s="227"/>
    </row>
    <row r="170" spans="1:13" ht="10.199999999999999" customHeight="1">
      <c r="A170" s="207">
        <v>28</v>
      </c>
      <c r="B170" s="210"/>
      <c r="C170" s="211"/>
      <c r="D170" s="207"/>
      <c r="E170" s="216"/>
      <c r="F170" s="217"/>
      <c r="G170" s="207"/>
      <c r="H170" s="44" t="s">
        <v>71</v>
      </c>
      <c r="I170" s="167" t="s">
        <v>4</v>
      </c>
      <c r="J170" s="44" t="s">
        <v>71</v>
      </c>
      <c r="K170" s="168" t="s">
        <v>5</v>
      </c>
      <c r="L170" s="222"/>
      <c r="M170" s="223"/>
    </row>
    <row r="171" spans="1:13" ht="10.199999999999999" customHeight="1">
      <c r="A171" s="208"/>
      <c r="B171" s="212"/>
      <c r="C171" s="213"/>
      <c r="D171" s="208"/>
      <c r="E171" s="218"/>
      <c r="F171" s="219"/>
      <c r="G171" s="208"/>
      <c r="H171" s="46" t="s">
        <v>71</v>
      </c>
      <c r="I171" s="85" t="s">
        <v>56</v>
      </c>
      <c r="J171" s="46" t="s">
        <v>71</v>
      </c>
      <c r="K171" s="170" t="s">
        <v>60</v>
      </c>
      <c r="L171" s="224"/>
      <c r="M171" s="225"/>
    </row>
    <row r="172" spans="1:13" ht="10.199999999999999" customHeight="1">
      <c r="A172" s="208"/>
      <c r="B172" s="212"/>
      <c r="C172" s="213"/>
      <c r="D172" s="208"/>
      <c r="E172" s="220"/>
      <c r="F172" s="221"/>
      <c r="G172" s="208"/>
      <c r="H172" s="46" t="s">
        <v>71</v>
      </c>
      <c r="I172" s="85" t="s">
        <v>41</v>
      </c>
      <c r="J172" s="46" t="s">
        <v>71</v>
      </c>
      <c r="K172" s="170" t="s">
        <v>59</v>
      </c>
      <c r="L172" s="224"/>
      <c r="M172" s="225"/>
    </row>
    <row r="173" spans="1:13" ht="10.199999999999999" customHeight="1">
      <c r="A173" s="208"/>
      <c r="B173" s="212"/>
      <c r="C173" s="213"/>
      <c r="D173" s="208"/>
      <c r="E173" s="216"/>
      <c r="F173" s="217"/>
      <c r="G173" s="208"/>
      <c r="H173" s="46" t="s">
        <v>71</v>
      </c>
      <c r="I173" s="85" t="s">
        <v>57</v>
      </c>
      <c r="J173" s="46" t="s">
        <v>71</v>
      </c>
      <c r="K173" s="170" t="s">
        <v>61</v>
      </c>
      <c r="L173" s="224"/>
      <c r="M173" s="225"/>
    </row>
    <row r="174" spans="1:13" ht="10.199999999999999" customHeight="1">
      <c r="A174" s="208"/>
      <c r="B174" s="212"/>
      <c r="C174" s="213"/>
      <c r="D174" s="208"/>
      <c r="E174" s="218"/>
      <c r="F174" s="219"/>
      <c r="G174" s="208"/>
      <c r="H174" s="46" t="s">
        <v>71</v>
      </c>
      <c r="I174" s="85" t="s">
        <v>58</v>
      </c>
      <c r="J174" s="46" t="s">
        <v>71</v>
      </c>
      <c r="K174" s="170" t="s">
        <v>62</v>
      </c>
      <c r="L174" s="224"/>
      <c r="M174" s="225"/>
    </row>
    <row r="175" spans="1:13" ht="10.199999999999999" customHeight="1">
      <c r="A175" s="209"/>
      <c r="B175" s="214"/>
      <c r="C175" s="215"/>
      <c r="D175" s="209"/>
      <c r="E175" s="220"/>
      <c r="F175" s="221"/>
      <c r="G175" s="209"/>
      <c r="H175" s="25" t="s">
        <v>71</v>
      </c>
      <c r="I175" s="86" t="s">
        <v>146</v>
      </c>
      <c r="J175" s="25" t="s">
        <v>71</v>
      </c>
      <c r="K175" s="87" t="s">
        <v>63</v>
      </c>
      <c r="L175" s="226"/>
      <c r="M175" s="227"/>
    </row>
    <row r="176" spans="1:13" ht="10.199999999999999" customHeight="1">
      <c r="A176" s="207">
        <v>29</v>
      </c>
      <c r="B176" s="210"/>
      <c r="C176" s="211"/>
      <c r="D176" s="207"/>
      <c r="E176" s="216"/>
      <c r="F176" s="217"/>
      <c r="G176" s="207"/>
      <c r="H176" s="44" t="s">
        <v>71</v>
      </c>
      <c r="I176" s="167" t="s">
        <v>4</v>
      </c>
      <c r="J176" s="44" t="s">
        <v>71</v>
      </c>
      <c r="K176" s="168" t="s">
        <v>5</v>
      </c>
      <c r="L176" s="222"/>
      <c r="M176" s="223"/>
    </row>
    <row r="177" spans="1:39" ht="10.199999999999999" customHeight="1">
      <c r="A177" s="208"/>
      <c r="B177" s="212"/>
      <c r="C177" s="213"/>
      <c r="D177" s="208"/>
      <c r="E177" s="218"/>
      <c r="F177" s="219"/>
      <c r="G177" s="208"/>
      <c r="H177" s="46" t="s">
        <v>71</v>
      </c>
      <c r="I177" s="85" t="s">
        <v>56</v>
      </c>
      <c r="J177" s="46" t="s">
        <v>71</v>
      </c>
      <c r="K177" s="170" t="s">
        <v>60</v>
      </c>
      <c r="L177" s="224"/>
      <c r="M177" s="225"/>
    </row>
    <row r="178" spans="1:39" ht="10.199999999999999" customHeight="1">
      <c r="A178" s="208"/>
      <c r="B178" s="212"/>
      <c r="C178" s="213"/>
      <c r="D178" s="208"/>
      <c r="E178" s="220"/>
      <c r="F178" s="221"/>
      <c r="G178" s="208"/>
      <c r="H178" s="46" t="s">
        <v>71</v>
      </c>
      <c r="I178" s="85" t="s">
        <v>41</v>
      </c>
      <c r="J178" s="46" t="s">
        <v>71</v>
      </c>
      <c r="K178" s="170" t="s">
        <v>59</v>
      </c>
      <c r="L178" s="224"/>
      <c r="M178" s="225"/>
    </row>
    <row r="179" spans="1:39" ht="10.199999999999999" customHeight="1">
      <c r="A179" s="208"/>
      <c r="B179" s="212"/>
      <c r="C179" s="213"/>
      <c r="D179" s="208"/>
      <c r="E179" s="216"/>
      <c r="F179" s="217"/>
      <c r="G179" s="208"/>
      <c r="H179" s="46" t="s">
        <v>71</v>
      </c>
      <c r="I179" s="85" t="s">
        <v>57</v>
      </c>
      <c r="J179" s="46" t="s">
        <v>71</v>
      </c>
      <c r="K179" s="170" t="s">
        <v>61</v>
      </c>
      <c r="L179" s="224"/>
      <c r="M179" s="225"/>
    </row>
    <row r="180" spans="1:39" ht="10.199999999999999" customHeight="1">
      <c r="A180" s="208"/>
      <c r="B180" s="212"/>
      <c r="C180" s="213"/>
      <c r="D180" s="208"/>
      <c r="E180" s="218"/>
      <c r="F180" s="219"/>
      <c r="G180" s="208"/>
      <c r="H180" s="46" t="s">
        <v>71</v>
      </c>
      <c r="I180" s="85" t="s">
        <v>58</v>
      </c>
      <c r="J180" s="46" t="s">
        <v>71</v>
      </c>
      <c r="K180" s="170" t="s">
        <v>62</v>
      </c>
      <c r="L180" s="224"/>
      <c r="M180" s="225"/>
    </row>
    <row r="181" spans="1:39" ht="10.199999999999999" customHeight="1">
      <c r="A181" s="209"/>
      <c r="B181" s="214"/>
      <c r="C181" s="215"/>
      <c r="D181" s="209"/>
      <c r="E181" s="220"/>
      <c r="F181" s="221"/>
      <c r="G181" s="209"/>
      <c r="H181" s="25" t="s">
        <v>71</v>
      </c>
      <c r="I181" s="86" t="s">
        <v>146</v>
      </c>
      <c r="J181" s="25" t="s">
        <v>71</v>
      </c>
      <c r="K181" s="87" t="s">
        <v>63</v>
      </c>
      <c r="L181" s="226"/>
      <c r="M181" s="227"/>
    </row>
    <row r="182" spans="1:39" ht="10.199999999999999" customHeight="1">
      <c r="A182" s="207">
        <v>30</v>
      </c>
      <c r="B182" s="210"/>
      <c r="C182" s="211"/>
      <c r="D182" s="207"/>
      <c r="E182" s="216"/>
      <c r="F182" s="217"/>
      <c r="G182" s="207"/>
      <c r="H182" s="44" t="s">
        <v>71</v>
      </c>
      <c r="I182" s="167" t="s">
        <v>4</v>
      </c>
      <c r="J182" s="44" t="s">
        <v>71</v>
      </c>
      <c r="K182" s="168" t="s">
        <v>5</v>
      </c>
      <c r="L182" s="222"/>
      <c r="M182" s="223"/>
    </row>
    <row r="183" spans="1:39" ht="10.199999999999999" customHeight="1">
      <c r="A183" s="208"/>
      <c r="B183" s="212"/>
      <c r="C183" s="213"/>
      <c r="D183" s="208"/>
      <c r="E183" s="218"/>
      <c r="F183" s="219"/>
      <c r="G183" s="208"/>
      <c r="H183" s="46" t="s">
        <v>71</v>
      </c>
      <c r="I183" s="85" t="s">
        <v>56</v>
      </c>
      <c r="J183" s="46" t="s">
        <v>71</v>
      </c>
      <c r="K183" s="170" t="s">
        <v>60</v>
      </c>
      <c r="L183" s="224"/>
      <c r="M183" s="225"/>
    </row>
    <row r="184" spans="1:39" ht="10.199999999999999" customHeight="1">
      <c r="A184" s="208"/>
      <c r="B184" s="212"/>
      <c r="C184" s="213"/>
      <c r="D184" s="208"/>
      <c r="E184" s="220"/>
      <c r="F184" s="221"/>
      <c r="G184" s="208"/>
      <c r="H184" s="46" t="s">
        <v>71</v>
      </c>
      <c r="I184" s="85" t="s">
        <v>41</v>
      </c>
      <c r="J184" s="46" t="s">
        <v>71</v>
      </c>
      <c r="K184" s="170" t="s">
        <v>59</v>
      </c>
      <c r="L184" s="224"/>
      <c r="M184" s="225"/>
    </row>
    <row r="185" spans="1:39" ht="10.199999999999999" customHeight="1">
      <c r="A185" s="208"/>
      <c r="B185" s="212"/>
      <c r="C185" s="213"/>
      <c r="D185" s="208"/>
      <c r="E185" s="216"/>
      <c r="F185" s="217"/>
      <c r="G185" s="208"/>
      <c r="H185" s="46" t="s">
        <v>71</v>
      </c>
      <c r="I185" s="85" t="s">
        <v>57</v>
      </c>
      <c r="J185" s="46" t="s">
        <v>71</v>
      </c>
      <c r="K185" s="170" t="s">
        <v>61</v>
      </c>
      <c r="L185" s="224"/>
      <c r="M185" s="225"/>
    </row>
    <row r="186" spans="1:39" ht="10.199999999999999" customHeight="1">
      <c r="A186" s="208"/>
      <c r="B186" s="212"/>
      <c r="C186" s="213"/>
      <c r="D186" s="208"/>
      <c r="E186" s="218"/>
      <c r="F186" s="219"/>
      <c r="G186" s="208"/>
      <c r="H186" s="46" t="s">
        <v>71</v>
      </c>
      <c r="I186" s="85" t="s">
        <v>58</v>
      </c>
      <c r="J186" s="46" t="s">
        <v>71</v>
      </c>
      <c r="K186" s="170" t="s">
        <v>62</v>
      </c>
      <c r="L186" s="224"/>
      <c r="M186" s="225"/>
    </row>
    <row r="187" spans="1:39" ht="10.199999999999999" customHeight="1">
      <c r="A187" s="209"/>
      <c r="B187" s="214"/>
      <c r="C187" s="215"/>
      <c r="D187" s="209"/>
      <c r="E187" s="220"/>
      <c r="F187" s="221"/>
      <c r="G187" s="209"/>
      <c r="H187" s="25" t="s">
        <v>71</v>
      </c>
      <c r="I187" s="86" t="s">
        <v>146</v>
      </c>
      <c r="J187" s="25" t="s">
        <v>71</v>
      </c>
      <c r="K187" s="87" t="s">
        <v>63</v>
      </c>
      <c r="L187" s="226"/>
      <c r="M187" s="227"/>
    </row>
    <row r="188" spans="1:39" s="79" customFormat="1" ht="28.4" customHeight="1">
      <c r="A188" s="276" t="s">
        <v>73</v>
      </c>
      <c r="B188" s="276"/>
      <c r="C188" s="276"/>
      <c r="D188" s="276"/>
      <c r="E188" s="274"/>
      <c r="F188" s="274"/>
      <c r="G188" s="274"/>
      <c r="H188" s="185"/>
      <c r="I188" s="275" t="s">
        <v>72</v>
      </c>
      <c r="J188" s="275"/>
      <c r="K188" s="274"/>
      <c r="L188" s="274"/>
      <c r="M188" s="186"/>
      <c r="O188" s="159"/>
      <c r="P188" s="102"/>
      <c r="Q188" s="102"/>
      <c r="R188" s="102"/>
      <c r="S188" s="102"/>
      <c r="T188" s="103"/>
      <c r="U188" s="102"/>
      <c r="V188" s="160"/>
      <c r="W188" s="160"/>
      <c r="X188" s="161"/>
      <c r="Y188" s="160"/>
      <c r="Z188" s="160"/>
      <c r="AA188" s="160"/>
      <c r="AB188" s="160"/>
      <c r="AC188" s="160"/>
      <c r="AD188" s="160"/>
      <c r="AE188" s="160"/>
      <c r="AF188" s="160"/>
      <c r="AG188" s="160"/>
      <c r="AH188" s="160"/>
      <c r="AI188" s="160"/>
      <c r="AJ188" s="160"/>
      <c r="AK188" s="102"/>
      <c r="AL188" s="81"/>
      <c r="AM188" s="82"/>
    </row>
    <row r="189" spans="1:39" ht="17" customHeight="1">
      <c r="A189" s="172" t="s">
        <v>50</v>
      </c>
      <c r="B189" s="173"/>
      <c r="C189" s="186"/>
      <c r="D189" s="186"/>
      <c r="E189" s="186"/>
      <c r="F189" s="186"/>
      <c r="G189" s="186"/>
      <c r="H189" s="186"/>
      <c r="I189" s="186"/>
      <c r="J189" s="186"/>
      <c r="K189" s="186"/>
      <c r="M189" s="186"/>
    </row>
    <row r="190" spans="1:39" ht="14.6" customHeight="1">
      <c r="A190" s="187" t="s">
        <v>51</v>
      </c>
      <c r="B190" s="277" t="s">
        <v>123</v>
      </c>
      <c r="C190" s="277"/>
      <c r="D190" s="277"/>
      <c r="E190" s="277"/>
      <c r="F190" s="277"/>
      <c r="G190" s="277"/>
      <c r="H190" s="277"/>
      <c r="I190" s="277"/>
      <c r="J190" s="277"/>
      <c r="K190" s="277"/>
      <c r="L190" s="277"/>
      <c r="M190" s="277"/>
      <c r="AL190" s="174"/>
      <c r="AM190" s="175"/>
    </row>
    <row r="191" spans="1:39" ht="14.6" customHeight="1">
      <c r="A191" s="187" t="s">
        <v>52</v>
      </c>
      <c r="B191" s="277" t="s">
        <v>124</v>
      </c>
      <c r="C191" s="277"/>
      <c r="D191" s="277"/>
      <c r="E191" s="277"/>
      <c r="F191" s="277"/>
      <c r="G191" s="277"/>
      <c r="H191" s="277"/>
      <c r="I191" s="277"/>
      <c r="J191" s="277"/>
      <c r="K191" s="277"/>
      <c r="L191" s="277"/>
      <c r="M191" s="277"/>
    </row>
    <row r="192" spans="1:39" ht="63.55" customHeight="1">
      <c r="A192" s="187" t="s">
        <v>53</v>
      </c>
      <c r="B192" s="277" t="s">
        <v>150</v>
      </c>
      <c r="C192" s="277"/>
      <c r="D192" s="277"/>
      <c r="E192" s="277"/>
      <c r="F192" s="277"/>
      <c r="G192" s="277"/>
      <c r="H192" s="277"/>
      <c r="I192" s="277"/>
      <c r="J192" s="277"/>
      <c r="K192" s="277"/>
      <c r="L192" s="277"/>
      <c r="M192" s="277"/>
    </row>
    <row r="193" spans="1:15" ht="31.6" customHeight="1">
      <c r="A193" s="187" t="s">
        <v>54</v>
      </c>
      <c r="B193" s="277" t="s">
        <v>125</v>
      </c>
      <c r="C193" s="277"/>
      <c r="D193" s="277"/>
      <c r="E193" s="277"/>
      <c r="F193" s="277"/>
      <c r="G193" s="277"/>
      <c r="H193" s="277"/>
      <c r="I193" s="277"/>
      <c r="J193" s="277"/>
      <c r="K193" s="277"/>
      <c r="L193" s="277"/>
      <c r="M193" s="277"/>
    </row>
    <row r="194" spans="1:15" ht="40.950000000000003" customHeight="1">
      <c r="A194" s="187" t="s">
        <v>55</v>
      </c>
      <c r="B194" s="278" t="s">
        <v>149</v>
      </c>
      <c r="C194" s="278"/>
      <c r="D194" s="278"/>
      <c r="E194" s="278"/>
      <c r="F194" s="278"/>
      <c r="G194" s="278"/>
      <c r="H194" s="278"/>
      <c r="I194" s="278"/>
      <c r="J194" s="278"/>
      <c r="K194" s="278"/>
      <c r="L194" s="278"/>
      <c r="M194" s="278"/>
    </row>
    <row r="195" spans="1:15">
      <c r="O195" s="162"/>
    </row>
  </sheetData>
  <sheetProtection formatCells="0" formatColumns="0" formatRows="0" insertColumns="0" insertRows="0" deleteColumns="0" deleteRows="0" selectLockedCells="1" sort="0" autoFilter="0" pivotTables="0"/>
  <mergeCells count="267">
    <mergeCell ref="A5:L5"/>
    <mergeCell ref="A6:A7"/>
    <mergeCell ref="B6:C7"/>
    <mergeCell ref="D6:D7"/>
    <mergeCell ref="E6:F6"/>
    <mergeCell ref="G6:G7"/>
    <mergeCell ref="H6:K7"/>
    <mergeCell ref="L6:M7"/>
    <mergeCell ref="A1:M1"/>
    <mergeCell ref="A2:M2"/>
    <mergeCell ref="H3:I3"/>
    <mergeCell ref="J3:L3"/>
    <mergeCell ref="A4:B4"/>
    <mergeCell ref="C4:F4"/>
    <mergeCell ref="H4:I4"/>
    <mergeCell ref="J4:L4"/>
    <mergeCell ref="AJ6:AJ7"/>
    <mergeCell ref="E7:F7"/>
    <mergeCell ref="P7:R7"/>
    <mergeCell ref="A8:A13"/>
    <mergeCell ref="B8:C13"/>
    <mergeCell ref="D8:D13"/>
    <mergeCell ref="E8:F10"/>
    <mergeCell ref="G8:G13"/>
    <mergeCell ref="L8:M13"/>
    <mergeCell ref="P8:P19"/>
    <mergeCell ref="AD6:AD7"/>
    <mergeCell ref="AE6:AE7"/>
    <mergeCell ref="AF6:AF7"/>
    <mergeCell ref="AG6:AG7"/>
    <mergeCell ref="AH6:AH7"/>
    <mergeCell ref="AI6:AI7"/>
    <mergeCell ref="X6:X7"/>
    <mergeCell ref="Y6:Y7"/>
    <mergeCell ref="Z6:Z7"/>
    <mergeCell ref="AA6:AA7"/>
    <mergeCell ref="AB6:AB7"/>
    <mergeCell ref="AC6:AC7"/>
    <mergeCell ref="Q8:R8"/>
    <mergeCell ref="U8:U19"/>
    <mergeCell ref="Q9:R9"/>
    <mergeCell ref="Q10:R10"/>
    <mergeCell ref="E11:F13"/>
    <mergeCell ref="Q11:R11"/>
    <mergeCell ref="Q12:Q13"/>
    <mergeCell ref="Q14:R14"/>
    <mergeCell ref="Q15:R15"/>
    <mergeCell ref="Q16:R16"/>
    <mergeCell ref="Q17:R17"/>
    <mergeCell ref="Q18:R18"/>
    <mergeCell ref="Q19:R19"/>
    <mergeCell ref="A20:A25"/>
    <mergeCell ref="B20:C25"/>
    <mergeCell ref="D20:D25"/>
    <mergeCell ref="E20:F22"/>
    <mergeCell ref="G20:G25"/>
    <mergeCell ref="L20:M25"/>
    <mergeCell ref="P20:R20"/>
    <mergeCell ref="A14:A19"/>
    <mergeCell ref="B14:C19"/>
    <mergeCell ref="D14:D19"/>
    <mergeCell ref="E14:F16"/>
    <mergeCell ref="G14:G19"/>
    <mergeCell ref="L14:M19"/>
    <mergeCell ref="E17:F19"/>
    <mergeCell ref="E29:F31"/>
    <mergeCell ref="A32:A37"/>
    <mergeCell ref="B32:C37"/>
    <mergeCell ref="D32:D37"/>
    <mergeCell ref="E32:F34"/>
    <mergeCell ref="G32:G37"/>
    <mergeCell ref="T20:U20"/>
    <mergeCell ref="P21:S21"/>
    <mergeCell ref="T21:U21"/>
    <mergeCell ref="E23:F25"/>
    <mergeCell ref="A26:A31"/>
    <mergeCell ref="B26:C31"/>
    <mergeCell ref="D26:D31"/>
    <mergeCell ref="E26:F28"/>
    <mergeCell ref="G26:G31"/>
    <mergeCell ref="L26:M31"/>
    <mergeCell ref="L32:M37"/>
    <mergeCell ref="E35:F37"/>
    <mergeCell ref="A38:A43"/>
    <mergeCell ref="B38:C43"/>
    <mergeCell ref="D38:D43"/>
    <mergeCell ref="E38:F40"/>
    <mergeCell ref="G38:G43"/>
    <mergeCell ref="L38:M43"/>
    <mergeCell ref="E41:F43"/>
    <mergeCell ref="A50:A55"/>
    <mergeCell ref="B50:C55"/>
    <mergeCell ref="D50:D55"/>
    <mergeCell ref="E50:F52"/>
    <mergeCell ref="G50:G55"/>
    <mergeCell ref="L50:M55"/>
    <mergeCell ref="E53:F55"/>
    <mergeCell ref="A44:A49"/>
    <mergeCell ref="B44:C49"/>
    <mergeCell ref="D44:D49"/>
    <mergeCell ref="E44:F46"/>
    <mergeCell ref="G44:G49"/>
    <mergeCell ref="L44:M49"/>
    <mergeCell ref="E47:F49"/>
    <mergeCell ref="A62:A67"/>
    <mergeCell ref="B62:C67"/>
    <mergeCell ref="D62:D67"/>
    <mergeCell ref="E62:F64"/>
    <mergeCell ref="G62:G67"/>
    <mergeCell ref="L62:M67"/>
    <mergeCell ref="E65:F67"/>
    <mergeCell ref="A56:A61"/>
    <mergeCell ref="B56:C61"/>
    <mergeCell ref="D56:D61"/>
    <mergeCell ref="E56:F58"/>
    <mergeCell ref="G56:G61"/>
    <mergeCell ref="L56:M61"/>
    <mergeCell ref="E59:F61"/>
    <mergeCell ref="A74:A79"/>
    <mergeCell ref="B74:C79"/>
    <mergeCell ref="D74:D79"/>
    <mergeCell ref="E74:F76"/>
    <mergeCell ref="G74:G79"/>
    <mergeCell ref="L74:M79"/>
    <mergeCell ref="E77:F79"/>
    <mergeCell ref="A68:A73"/>
    <mergeCell ref="B68:C73"/>
    <mergeCell ref="D68:D73"/>
    <mergeCell ref="E68:F70"/>
    <mergeCell ref="G68:G73"/>
    <mergeCell ref="L68:M73"/>
    <mergeCell ref="E71:F73"/>
    <mergeCell ref="A86:A91"/>
    <mergeCell ref="B86:C91"/>
    <mergeCell ref="D86:D91"/>
    <mergeCell ref="E86:F88"/>
    <mergeCell ref="G86:G91"/>
    <mergeCell ref="L86:M91"/>
    <mergeCell ref="E89:F91"/>
    <mergeCell ref="A80:A85"/>
    <mergeCell ref="B80:C85"/>
    <mergeCell ref="D80:D85"/>
    <mergeCell ref="E80:F82"/>
    <mergeCell ref="G80:G85"/>
    <mergeCell ref="L80:M85"/>
    <mergeCell ref="E83:F85"/>
    <mergeCell ref="A98:A103"/>
    <mergeCell ref="B98:C103"/>
    <mergeCell ref="D98:D103"/>
    <mergeCell ref="E98:F100"/>
    <mergeCell ref="G98:G103"/>
    <mergeCell ref="L98:M103"/>
    <mergeCell ref="E101:F103"/>
    <mergeCell ref="A92:A97"/>
    <mergeCell ref="B92:C97"/>
    <mergeCell ref="D92:D97"/>
    <mergeCell ref="E92:F94"/>
    <mergeCell ref="G92:G97"/>
    <mergeCell ref="L92:M97"/>
    <mergeCell ref="E95:F97"/>
    <mergeCell ref="A110:A115"/>
    <mergeCell ref="B110:C115"/>
    <mergeCell ref="D110:D115"/>
    <mergeCell ref="E110:F112"/>
    <mergeCell ref="G110:G115"/>
    <mergeCell ref="L110:M115"/>
    <mergeCell ref="E113:F115"/>
    <mergeCell ref="A104:A109"/>
    <mergeCell ref="B104:C109"/>
    <mergeCell ref="D104:D109"/>
    <mergeCell ref="E104:F106"/>
    <mergeCell ref="G104:G109"/>
    <mergeCell ref="L104:M109"/>
    <mergeCell ref="E107:F109"/>
    <mergeCell ref="A122:A127"/>
    <mergeCell ref="B122:C127"/>
    <mergeCell ref="D122:D127"/>
    <mergeCell ref="E122:F124"/>
    <mergeCell ref="G122:G127"/>
    <mergeCell ref="L122:M127"/>
    <mergeCell ref="E125:F127"/>
    <mergeCell ref="A116:A121"/>
    <mergeCell ref="B116:C121"/>
    <mergeCell ref="D116:D121"/>
    <mergeCell ref="E116:F118"/>
    <mergeCell ref="G116:G121"/>
    <mergeCell ref="L116:M121"/>
    <mergeCell ref="E119:F121"/>
    <mergeCell ref="A134:A139"/>
    <mergeCell ref="B134:C139"/>
    <mergeCell ref="D134:D139"/>
    <mergeCell ref="E134:F136"/>
    <mergeCell ref="G134:G139"/>
    <mergeCell ref="L134:M139"/>
    <mergeCell ref="E137:F139"/>
    <mergeCell ref="A128:A133"/>
    <mergeCell ref="B128:C133"/>
    <mergeCell ref="D128:D133"/>
    <mergeCell ref="E128:F130"/>
    <mergeCell ref="G128:G133"/>
    <mergeCell ref="L128:M133"/>
    <mergeCell ref="E131:F133"/>
    <mergeCell ref="A146:A151"/>
    <mergeCell ref="B146:C151"/>
    <mergeCell ref="D146:D151"/>
    <mergeCell ref="E146:F148"/>
    <mergeCell ref="G146:G151"/>
    <mergeCell ref="L146:M151"/>
    <mergeCell ref="E149:F151"/>
    <mergeCell ref="A140:A145"/>
    <mergeCell ref="B140:C145"/>
    <mergeCell ref="D140:D145"/>
    <mergeCell ref="E140:F142"/>
    <mergeCell ref="G140:G145"/>
    <mergeCell ref="L140:M145"/>
    <mergeCell ref="E143:F145"/>
    <mergeCell ref="A158:A163"/>
    <mergeCell ref="B158:C163"/>
    <mergeCell ref="D158:D163"/>
    <mergeCell ref="E158:F160"/>
    <mergeCell ref="G158:G163"/>
    <mergeCell ref="L158:M163"/>
    <mergeCell ref="E161:F163"/>
    <mergeCell ref="A152:A157"/>
    <mergeCell ref="B152:C157"/>
    <mergeCell ref="D152:D157"/>
    <mergeCell ref="E152:F154"/>
    <mergeCell ref="G152:G157"/>
    <mergeCell ref="L152:M157"/>
    <mergeCell ref="E155:F157"/>
    <mergeCell ref="A170:A175"/>
    <mergeCell ref="B170:C175"/>
    <mergeCell ref="D170:D175"/>
    <mergeCell ref="E170:F172"/>
    <mergeCell ref="G170:G175"/>
    <mergeCell ref="L170:M175"/>
    <mergeCell ref="E173:F175"/>
    <mergeCell ref="A164:A169"/>
    <mergeCell ref="B164:C169"/>
    <mergeCell ref="D164:D169"/>
    <mergeCell ref="E164:F166"/>
    <mergeCell ref="G164:G169"/>
    <mergeCell ref="L164:M169"/>
    <mergeCell ref="E167:F169"/>
    <mergeCell ref="A182:A187"/>
    <mergeCell ref="B182:C187"/>
    <mergeCell ref="D182:D187"/>
    <mergeCell ref="E182:F184"/>
    <mergeCell ref="G182:G187"/>
    <mergeCell ref="L182:M187"/>
    <mergeCell ref="E185:F187"/>
    <mergeCell ref="A176:A181"/>
    <mergeCell ref="B176:C181"/>
    <mergeCell ref="D176:D181"/>
    <mergeCell ref="E176:F178"/>
    <mergeCell ref="G176:G181"/>
    <mergeCell ref="L176:M181"/>
    <mergeCell ref="E179:F181"/>
    <mergeCell ref="B192:M192"/>
    <mergeCell ref="B193:M193"/>
    <mergeCell ref="B194:M194"/>
    <mergeCell ref="A188:D188"/>
    <mergeCell ref="E188:G188"/>
    <mergeCell ref="I188:J188"/>
    <mergeCell ref="K188:L188"/>
    <mergeCell ref="B190:M190"/>
    <mergeCell ref="B191:M191"/>
  </mergeCells>
  <phoneticPr fontId="2" type="noConversion"/>
  <conditionalFormatting sqref="B8:G169 B176:G187">
    <cfRule type="expression" dxfId="16" priority="2">
      <formula>""</formula>
    </cfRule>
  </conditionalFormatting>
  <conditionalFormatting sqref="V6">
    <cfRule type="containsText" dxfId="15" priority="3" operator="containsText" text="有誤">
      <formula>NOT(ISERROR(SEARCH("有誤",V6)))</formula>
    </cfRule>
  </conditionalFormatting>
  <conditionalFormatting sqref="Y8:AJ37 AL8:AM37">
    <cfRule type="containsText" dxfId="14" priority="5" operator="containsText" text="TRUE">
      <formula>NOT(ISERROR(SEARCH("TRUE",Y8)))</formula>
    </cfRule>
  </conditionalFormatting>
  <conditionalFormatting sqref="AM7">
    <cfRule type="containsText" dxfId="13" priority="4" operator="containsText" text="TRUE">
      <formula>NOT(ISERROR(SEARCH("TRUE",AM7)))</formula>
    </cfRule>
  </conditionalFormatting>
  <conditionalFormatting sqref="AM8:AM47">
    <cfRule type="notContainsBlanks" dxfId="12" priority="6">
      <formula>LEN(TRIM(AM8))&gt;0</formula>
    </cfRule>
  </conditionalFormatting>
  <conditionalFormatting sqref="B170:G175">
    <cfRule type="expression" dxfId="11" priority="1">
      <formula>""</formula>
    </cfRule>
  </conditionalFormatting>
  <dataValidations count="4">
    <dataValidation type="list" allowBlank="1" showInputMessage="1" showErrorMessage="1" sqref="D8:D187" xr:uid="{2F4955EC-58D0-4C93-BB66-7C149F1A1493}">
      <formula1>"一,二,三"</formula1>
    </dataValidation>
    <dataValidation type="list" allowBlank="1" showInputMessage="1" showErrorMessage="1" sqref="J8:J187 H8:H187" xr:uid="{6C6BD3BB-110B-4D88-B05A-49540A47BA95}">
      <formula1>"□,■"</formula1>
    </dataValidation>
    <dataValidation type="list" allowBlank="1" showInputMessage="1" showErrorMessage="1" sqref="E11 E179 E185 E155 E161 E167 E107 E35 E41 E47 E53 E59 E65 E89 E71 E77 E83 E113 E119 E125 E131 E137 E143 E149 E17 E23 E29 E95 E101 E173" xr:uid="{D56D8598-EB2A-4DF8-8F67-A17D38E352CF}">
      <formula1>"智能障礙,學習障礙,情緒行為障礙,自閉症,視覺障礙,聽覺障礙,語言障礙,多重障礙,肢體障礙,腦性麻痺,身體病弱,其他障礙"</formula1>
    </dataValidation>
    <dataValidation type="list" allowBlank="1" showInputMessage="1" showErrorMessage="1" sqref="E8 E176 E182 E152 E158 E164 E104 E32 E38 E44 E50 E56 E62 E86 E68 E74 E80 E110 E116 E122 E128 E134 E140 E146 E14 E20 E26 E92 E98 E170" xr:uid="{C2A9908D-7AB6-4A24-8DD7-CBF39D7E168D}">
      <formula1>"新鑑定,重新鑑定,更改障礙類別,跨教育階段鑑定"</formula1>
    </dataValidation>
  </dataValidations>
  <printOptions horizontalCentered="1"/>
  <pageMargins left="0.23622047244094491" right="0.23622047244094491" top="0.39370078740157483" bottom="0.59055118110236227" header="0.31496062992125984" footer="0.31496062992125984"/>
  <pageSetup paperSize="9" fitToWidth="0" fitToHeight="0" orientation="portrait" horizontalDpi="1200" verticalDpi="1200" r:id="rId1"/>
  <rowBreaks count="2" manualBreakCount="2">
    <brk id="67" max="12" man="1"/>
    <brk id="133" max="1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9">
    <tabColor theme="7" tint="0.59999389629810485"/>
  </sheetPr>
  <dimension ref="A1:BG195"/>
  <sheetViews>
    <sheetView showGridLines="0" zoomScale="115" zoomScaleNormal="115" zoomScaleSheetLayoutView="130" workbookViewId="0">
      <selection activeCell="B8" sqref="B8:C13"/>
    </sheetView>
  </sheetViews>
  <sheetFormatPr defaultRowHeight="17"/>
  <cols>
    <col min="1" max="1" width="4.77734375" customWidth="1"/>
    <col min="2" max="2" width="6.5546875" customWidth="1"/>
    <col min="3" max="3" width="6.44140625" customWidth="1"/>
    <col min="4" max="4" width="5.5546875" customWidth="1"/>
    <col min="5" max="5" width="6.44140625" customWidth="1"/>
    <col min="6" max="6" width="8.5546875" customWidth="1"/>
    <col min="7" max="7" width="5.88671875" customWidth="1"/>
    <col min="8" max="8" width="2.109375" customWidth="1"/>
    <col min="9" max="9" width="14.88671875" customWidth="1"/>
    <col min="10" max="10" width="9.44140625" customWidth="1"/>
    <col min="11" max="11" width="19.5546875" style="8" customWidth="1"/>
    <col min="12" max="12" width="8.6640625" customWidth="1"/>
    <col min="13" max="13" width="2.5546875" style="95" customWidth="1"/>
    <col min="14" max="14" width="6.77734375" style="95" customWidth="1"/>
    <col min="15" max="15" width="16" style="95" customWidth="1"/>
    <col min="16" max="16" width="4.5546875" style="95" customWidth="1"/>
    <col min="17" max="17" width="7.77734375" style="96" customWidth="1"/>
    <col min="18" max="18" width="7.77734375" style="95" customWidth="1"/>
    <col min="19" max="19" width="4.5546875" style="95" customWidth="1"/>
    <col min="20" max="20" width="7.77734375" style="96" customWidth="1"/>
    <col min="21" max="21" width="7.77734375" style="95" customWidth="1"/>
    <col min="22" max="22" width="4.5546875" style="97" customWidth="1"/>
    <col min="23" max="23" width="7.77734375" style="101" customWidth="1"/>
    <col min="24" max="24" width="7.77734375" style="97" customWidth="1"/>
    <col min="25" max="25" width="4.5546875" style="95" customWidth="1"/>
    <col min="26" max="26" width="7.77734375" style="96" customWidth="1"/>
    <col min="27" max="27" width="7.77734375" style="95" customWidth="1"/>
    <col min="28" max="28" width="4.5546875" style="95" customWidth="1"/>
    <col min="29" max="29" width="7.77734375" style="96" customWidth="1"/>
    <col min="30" max="30" width="7.77734375" style="95" customWidth="1"/>
    <col min="31" max="31" width="4.5546875" style="95" customWidth="1"/>
    <col min="32" max="32" width="7.77734375" style="96" customWidth="1"/>
    <col min="33" max="33" width="7.77734375" style="95" customWidth="1"/>
    <col min="34" max="34" width="4.5546875" style="95" customWidth="1"/>
    <col min="35" max="35" width="7.77734375" style="96" customWidth="1"/>
    <col min="36" max="36" width="7.77734375" style="95" customWidth="1"/>
    <col min="37" max="37" width="4.5546875" style="95" customWidth="1"/>
    <col min="38" max="38" width="7.77734375" style="96" customWidth="1"/>
    <col min="39" max="39" width="7.77734375" style="95" customWidth="1"/>
    <col min="40" max="40" width="4.5546875" style="95" customWidth="1"/>
    <col min="41" max="41" width="7.77734375" style="96" customWidth="1"/>
    <col min="42" max="42" width="7.77734375" style="95" customWidth="1"/>
    <col min="43" max="43" width="4.5546875" style="95" customWidth="1"/>
    <col min="44" max="44" width="7.77734375" style="96" customWidth="1"/>
    <col min="45" max="45" width="7.77734375" style="95" customWidth="1"/>
    <col min="46" max="48" width="9.109375" style="95"/>
    <col min="49" max="51" width="7.44140625" style="95" customWidth="1"/>
    <col min="52" max="52" width="9.109375" style="95"/>
    <col min="53" max="53" width="5.88671875" style="98" hidden="1" customWidth="1"/>
    <col min="54" max="54" width="3.5546875" hidden="1" customWidth="1"/>
    <col min="55" max="55" width="9.109375" hidden="1" customWidth="1"/>
    <col min="56" max="56" width="4.21875" hidden="1" customWidth="1"/>
    <col min="57" max="57" width="3.5546875" hidden="1" customWidth="1"/>
    <col min="58" max="58" width="9.109375" hidden="1" customWidth="1"/>
    <col min="59" max="59" width="4.33203125" hidden="1" customWidth="1"/>
  </cols>
  <sheetData>
    <row r="1" spans="1:59" ht="19.7">
      <c r="A1" s="350" t="s">
        <v>115</v>
      </c>
      <c r="B1" s="350"/>
      <c r="C1" s="350"/>
      <c r="D1" s="350"/>
      <c r="E1" s="350"/>
      <c r="F1" s="350"/>
      <c r="G1" s="350"/>
      <c r="H1" s="350"/>
      <c r="I1" s="350"/>
      <c r="J1" s="350"/>
      <c r="K1" s="350"/>
      <c r="L1" s="122"/>
    </row>
    <row r="2" spans="1:59" ht="22.45" customHeight="1">
      <c r="A2" s="350" t="s">
        <v>77</v>
      </c>
      <c r="B2" s="350"/>
      <c r="C2" s="350"/>
      <c r="D2" s="350"/>
      <c r="E2" s="350"/>
      <c r="F2" s="350"/>
      <c r="G2" s="350"/>
      <c r="H2" s="350"/>
      <c r="I2" s="350"/>
      <c r="J2" s="350"/>
      <c r="K2" s="350"/>
      <c r="N2" s="359" t="s">
        <v>40</v>
      </c>
      <c r="O2" s="359"/>
      <c r="P2" s="360" t="str">
        <f ca="1">IF(P4="","",(COLUMN(S4)-COLUMN($P$4))/3)</f>
        <v/>
      </c>
      <c r="Q2" s="360"/>
      <c r="R2" s="360"/>
      <c r="S2" s="376" t="str">
        <f t="shared" ref="S2" ca="1" si="0">IF(S4="","",(COLUMN(V4)-COLUMN($P$4))/3)</f>
        <v/>
      </c>
      <c r="T2" s="377"/>
      <c r="U2" s="378"/>
      <c r="V2" s="376" t="str">
        <f t="shared" ref="V2" ca="1" si="1">IF(V4="","",(COLUMN(Y4)-COLUMN($P$4))/3)</f>
        <v/>
      </c>
      <c r="W2" s="377"/>
      <c r="X2" s="378"/>
      <c r="Y2" s="376" t="str">
        <f t="shared" ref="Y2" ca="1" si="2">IF(Y4="","",(COLUMN(AB4)-COLUMN($P$4))/3)</f>
        <v/>
      </c>
      <c r="Z2" s="377"/>
      <c r="AA2" s="378"/>
      <c r="AB2" s="376" t="str">
        <f t="shared" ref="AB2" ca="1" si="3">IF(AB4="","",(COLUMN(AE4)-COLUMN($P$4))/3)</f>
        <v/>
      </c>
      <c r="AC2" s="377"/>
      <c r="AD2" s="378"/>
      <c r="AE2" s="376" t="str">
        <f t="shared" ref="AE2" ca="1" si="4">IF(AE4="","",(COLUMN(AH4)-COLUMN($P$4))/3)</f>
        <v/>
      </c>
      <c r="AF2" s="377"/>
      <c r="AG2" s="378"/>
      <c r="AH2" s="376" t="str">
        <f t="shared" ref="AH2" ca="1" si="5">IF(AH4="","",(COLUMN(AK4)-COLUMN($P$4))/3)</f>
        <v/>
      </c>
      <c r="AI2" s="377"/>
      <c r="AJ2" s="378"/>
      <c r="AK2" s="376" t="str">
        <f t="shared" ref="AK2" ca="1" si="6">IF(AK4="","",(COLUMN(AN4)-COLUMN($P$4))/3)</f>
        <v/>
      </c>
      <c r="AL2" s="377"/>
      <c r="AM2" s="378"/>
      <c r="AN2" s="376" t="str">
        <f t="shared" ref="AN2" ca="1" si="7">IF(AN4="","",(COLUMN(AQ4)-COLUMN($P$4))/3)</f>
        <v/>
      </c>
      <c r="AO2" s="377"/>
      <c r="AP2" s="378"/>
      <c r="AQ2" s="376" t="str">
        <f t="shared" ref="AQ2" ca="1" si="8">IF(AQ4="","",(COLUMN(AT4)-COLUMN($P$4))/3)</f>
        <v/>
      </c>
      <c r="AR2" s="377"/>
      <c r="AS2" s="378"/>
    </row>
    <row r="3" spans="1:59" ht="21.1" customHeight="1">
      <c r="B3" s="37"/>
      <c r="C3" s="5" t="s">
        <v>64</v>
      </c>
      <c r="D3" s="38" t="s">
        <v>65</v>
      </c>
      <c r="E3" s="37"/>
      <c r="F3" s="39" t="s">
        <v>66</v>
      </c>
      <c r="J3" s="6"/>
      <c r="K3" s="9"/>
      <c r="N3" s="359" t="s">
        <v>31</v>
      </c>
      <c r="O3" s="359"/>
      <c r="P3" s="360" t="str">
        <f ca="1">IFERROR(IF(INDEX($K$8:$K$67,MATCH(P4,$K$8:$K$67,0)+3,0)=0,"",INDEX($K$8:$K$67,MATCH(P4,$K$8:$K$67,0)+3,0)),"")</f>
        <v/>
      </c>
      <c r="Q3" s="360"/>
      <c r="R3" s="360"/>
      <c r="S3" s="376" t="str">
        <f ca="1">IFERROR(IF(INDEX($K$8:$K$67,MATCH(S4,$K$8:$K$67,0)+3,0)=0,"",INDEX($K$8:$K$67,MATCH(S4,$K$8:$K$67,0)+3,0)),"")</f>
        <v/>
      </c>
      <c r="T3" s="377"/>
      <c r="U3" s="378"/>
      <c r="V3" s="376" t="str">
        <f ca="1">IFERROR(IF(INDEX($K$8:$K$67,MATCH(V4,$K$8:$K$67,0)+3,0)=0,"",INDEX($K$8:$K$67,MATCH(V4,$K$8:$K$67,0)+3,0)),"")</f>
        <v/>
      </c>
      <c r="W3" s="377"/>
      <c r="X3" s="378"/>
      <c r="Y3" s="376" t="str">
        <f ca="1">IFERROR(IF(INDEX($K$8:$K$67,MATCH(Y4,$K$8:$K$67,0)+3,0)=0,"",INDEX($K$8:$K$67,MATCH(Y4,$K$8:$K$67,0)+3,0)),"")</f>
        <v/>
      </c>
      <c r="Z3" s="377"/>
      <c r="AA3" s="378"/>
      <c r="AB3" s="376" t="str">
        <f ca="1">IFERROR(IF(INDEX($K$8:$K$67,MATCH(AB4,$K$8:$K$67,0)+3,0)=0,"",INDEX($K$8:$K$67,MATCH(AB4,$K$8:$K$67,0)+3,0)),"")</f>
        <v/>
      </c>
      <c r="AC3" s="377"/>
      <c r="AD3" s="378"/>
      <c r="AE3" s="376" t="str">
        <f ca="1">IFERROR(IF(INDEX($K$8:$K$67,MATCH(AE4,$K$8:$K$67,0)+3,0)=0,"",INDEX($K$8:$K$67,MATCH(AE4,$K$8:$K$67,0)+3,0)),"")</f>
        <v/>
      </c>
      <c r="AF3" s="377"/>
      <c r="AG3" s="378"/>
      <c r="AH3" s="376" t="str">
        <f ca="1">IFERROR(IF(INDEX($K$8:$K$67,MATCH(AH4,$K$8:$K$67,0)+3,0)=0,"",INDEX($K$8:$K$67,MATCH(AH4,$K$8:$K$67,0)+3,0)),"")</f>
        <v/>
      </c>
      <c r="AI3" s="377"/>
      <c r="AJ3" s="378"/>
      <c r="AK3" s="376" t="str">
        <f ca="1">IFERROR(IF(INDEX($K$8:$K$67,MATCH(AK4,$K$8:$K$67,0)+3,0)=0,"",INDEX($K$8:$K$67,MATCH(AK4,$K$8:$K$67,0)+3,0)),"")</f>
        <v/>
      </c>
      <c r="AL3" s="377"/>
      <c r="AM3" s="378"/>
      <c r="AN3" s="376" t="str">
        <f ca="1">IFERROR(IF(INDEX($K$8:$K$67,MATCH(AN4,$K$8:$K$67,0)+3,0)=0,"",INDEX($K$8:$K$67,MATCH(AN4,$K$8:$K$67,0)+3,0)),"")</f>
        <v/>
      </c>
      <c r="AO3" s="377"/>
      <c r="AP3" s="378"/>
      <c r="AQ3" s="376" t="str">
        <f ca="1">IFERROR(IF(INDEX($K$8:$K$67,MATCH(AQ4,$K$8:$K$67,0)+3,0)=0,"",INDEX($K$8:$K$67,MATCH(AQ4,$K$8:$K$67,0)+3,0)),"")</f>
        <v/>
      </c>
      <c r="AR3" s="377"/>
      <c r="AS3" s="378"/>
    </row>
    <row r="4" spans="1:59" ht="21.1" customHeight="1">
      <c r="A4" s="351" t="s">
        <v>68</v>
      </c>
      <c r="B4" s="351"/>
      <c r="C4" s="243"/>
      <c r="D4" s="243"/>
      <c r="E4" s="243"/>
      <c r="F4" s="243"/>
      <c r="G4" s="5"/>
      <c r="H4" s="6"/>
      <c r="I4" s="352" t="s">
        <v>81</v>
      </c>
      <c r="J4" s="352"/>
      <c r="K4" s="40"/>
      <c r="N4" s="359" t="s">
        <v>132</v>
      </c>
      <c r="O4" s="359"/>
      <c r="P4" s="361" t="str">
        <f ca="1">IFERROR(VLOOKUP((COLUMN(S4)-COLUMN($P$4))/3,$BE$8:$BF$17,2,FALSE),"")</f>
        <v/>
      </c>
      <c r="Q4" s="362"/>
      <c r="R4" s="363"/>
      <c r="S4" s="361" t="str">
        <f ca="1">IFERROR(VLOOKUP((COLUMN(V4)-COLUMN($P$4))/3,$BE$8:$BF$17,2,FALSE),"")</f>
        <v/>
      </c>
      <c r="T4" s="362"/>
      <c r="U4" s="363"/>
      <c r="V4" s="361" t="str">
        <f ca="1">IFERROR(VLOOKUP((COLUMN(Y4)-COLUMN($P$4))/3,$BE$8:$BF$17,2,FALSE),"")</f>
        <v/>
      </c>
      <c r="W4" s="362"/>
      <c r="X4" s="363"/>
      <c r="Y4" s="361" t="str">
        <f ca="1">IFERROR(VLOOKUP((COLUMN(AB4)-COLUMN($P$4))/3,$BE$8:$BF$17,2,FALSE),"")</f>
        <v/>
      </c>
      <c r="Z4" s="362"/>
      <c r="AA4" s="363"/>
      <c r="AB4" s="361" t="str">
        <f ca="1">IFERROR(VLOOKUP((COLUMN(AE4)-COLUMN($P$4))/3,$BE$8:$BF$17,2,FALSE),"")</f>
        <v/>
      </c>
      <c r="AC4" s="362"/>
      <c r="AD4" s="363"/>
      <c r="AE4" s="361" t="str">
        <f ca="1">IFERROR(VLOOKUP((COLUMN(AH4)-COLUMN($P$4))/3,$BE$8:$BF$17,2,FALSE),"")</f>
        <v/>
      </c>
      <c r="AF4" s="362"/>
      <c r="AG4" s="363"/>
      <c r="AH4" s="361" t="str">
        <f ca="1">IFERROR(VLOOKUP((COLUMN(AK4)-COLUMN($P$4))/3,$BE$8:$BF$17,2,FALSE),"")</f>
        <v/>
      </c>
      <c r="AI4" s="362"/>
      <c r="AJ4" s="363"/>
      <c r="AK4" s="361" t="str">
        <f ca="1">IFERROR(VLOOKUP((COLUMN(AN4)-COLUMN($P$4))/3,$BE$8:$BF$17,2,FALSE),"")</f>
        <v/>
      </c>
      <c r="AL4" s="362"/>
      <c r="AM4" s="363"/>
      <c r="AN4" s="361" t="str">
        <f ca="1">IFERROR(VLOOKUP((COLUMN(AQ4)-COLUMN($P$4))/3,$BE$8:$BF$17,2,FALSE),"")</f>
        <v/>
      </c>
      <c r="AO4" s="362"/>
      <c r="AP4" s="363"/>
      <c r="AQ4" s="361" t="str">
        <f ca="1">IFERROR(VLOOKUP((COLUMN(AT4)-COLUMN($P$4))/3,$BE$8:$BF$17,2,FALSE),"")</f>
        <v/>
      </c>
      <c r="AR4" s="362"/>
      <c r="AS4" s="363"/>
    </row>
    <row r="5" spans="1:59" ht="5.8" customHeight="1" thickBot="1">
      <c r="A5" s="325"/>
      <c r="B5" s="325"/>
      <c r="C5" s="325"/>
      <c r="D5" s="325"/>
      <c r="E5" s="325"/>
      <c r="F5" s="325"/>
      <c r="G5" s="325"/>
      <c r="H5" s="325"/>
      <c r="I5" s="325"/>
      <c r="J5" s="326"/>
      <c r="K5" s="326"/>
      <c r="N5" s="359"/>
      <c r="O5" s="359"/>
      <c r="P5" s="364"/>
      <c r="Q5" s="365"/>
      <c r="R5" s="366"/>
      <c r="S5" s="364"/>
      <c r="T5" s="381"/>
      <c r="U5" s="382"/>
      <c r="V5" s="364"/>
      <c r="W5" s="381"/>
      <c r="X5" s="382"/>
      <c r="Y5" s="364"/>
      <c r="Z5" s="381"/>
      <c r="AA5" s="382"/>
      <c r="AB5" s="364"/>
      <c r="AC5" s="381"/>
      <c r="AD5" s="382"/>
      <c r="AE5" s="364"/>
      <c r="AF5" s="381"/>
      <c r="AG5" s="382"/>
      <c r="AH5" s="364"/>
      <c r="AI5" s="381"/>
      <c r="AJ5" s="382"/>
      <c r="AK5" s="364"/>
      <c r="AL5" s="381"/>
      <c r="AM5" s="382"/>
      <c r="AN5" s="364"/>
      <c r="AO5" s="381"/>
      <c r="AP5" s="382"/>
      <c r="AQ5" s="364"/>
      <c r="AR5" s="381"/>
      <c r="AS5" s="382"/>
    </row>
    <row r="6" spans="1:59" ht="17.7" customHeight="1" thickTop="1">
      <c r="A6" s="327" t="s">
        <v>42</v>
      </c>
      <c r="B6" s="329" t="s">
        <v>43</v>
      </c>
      <c r="C6" s="330"/>
      <c r="D6" s="327" t="s">
        <v>44</v>
      </c>
      <c r="E6" s="333" t="s">
        <v>45</v>
      </c>
      <c r="F6" s="334"/>
      <c r="G6" s="327" t="s">
        <v>46</v>
      </c>
      <c r="H6" s="329" t="s">
        <v>47</v>
      </c>
      <c r="I6" s="344"/>
      <c r="J6" s="335" t="s">
        <v>129</v>
      </c>
      <c r="K6" s="336"/>
      <c r="N6" s="247" t="s">
        <v>154</v>
      </c>
      <c r="O6" s="248"/>
      <c r="P6" s="31" t="s">
        <v>18</v>
      </c>
      <c r="Q6" s="62" t="s">
        <v>1</v>
      </c>
      <c r="R6" s="30" t="s">
        <v>19</v>
      </c>
      <c r="S6" s="31" t="s">
        <v>18</v>
      </c>
      <c r="T6" s="62" t="s">
        <v>1</v>
      </c>
      <c r="U6" s="30" t="s">
        <v>19</v>
      </c>
      <c r="V6" s="31" t="s">
        <v>18</v>
      </c>
      <c r="W6" s="62" t="s">
        <v>1</v>
      </c>
      <c r="X6" s="30" t="s">
        <v>19</v>
      </c>
      <c r="Y6" s="31" t="s">
        <v>18</v>
      </c>
      <c r="Z6" s="62" t="s">
        <v>1</v>
      </c>
      <c r="AA6" s="30" t="s">
        <v>19</v>
      </c>
      <c r="AB6" s="31" t="s">
        <v>18</v>
      </c>
      <c r="AC6" s="62" t="s">
        <v>1</v>
      </c>
      <c r="AD6" s="30" t="s">
        <v>19</v>
      </c>
      <c r="AE6" s="31" t="s">
        <v>18</v>
      </c>
      <c r="AF6" s="62" t="s">
        <v>1</v>
      </c>
      <c r="AG6" s="30" t="s">
        <v>19</v>
      </c>
      <c r="AH6" s="31" t="s">
        <v>18</v>
      </c>
      <c r="AI6" s="62" t="s">
        <v>1</v>
      </c>
      <c r="AJ6" s="30" t="s">
        <v>19</v>
      </c>
      <c r="AK6" s="31" t="s">
        <v>18</v>
      </c>
      <c r="AL6" s="62" t="s">
        <v>1</v>
      </c>
      <c r="AM6" s="30" t="s">
        <v>19</v>
      </c>
      <c r="AN6" s="31" t="s">
        <v>18</v>
      </c>
      <c r="AO6" s="62" t="s">
        <v>1</v>
      </c>
      <c r="AP6" s="30" t="s">
        <v>19</v>
      </c>
      <c r="AQ6" s="31" t="s">
        <v>18</v>
      </c>
      <c r="AR6" s="62" t="s">
        <v>1</v>
      </c>
      <c r="AS6" s="30" t="s">
        <v>19</v>
      </c>
      <c r="AV6" s="307" t="s">
        <v>76</v>
      </c>
      <c r="AW6" s="307" t="s">
        <v>4</v>
      </c>
      <c r="AX6" s="307" t="s">
        <v>5</v>
      </c>
      <c r="AY6" s="307" t="s">
        <v>146</v>
      </c>
    </row>
    <row r="7" spans="1:59" ht="17.7" customHeight="1">
      <c r="A7" s="328"/>
      <c r="B7" s="331"/>
      <c r="C7" s="332"/>
      <c r="D7" s="328"/>
      <c r="E7" s="333" t="s">
        <v>49</v>
      </c>
      <c r="F7" s="334"/>
      <c r="G7" s="328"/>
      <c r="H7" s="331"/>
      <c r="I7" s="345"/>
      <c r="J7" s="337"/>
      <c r="K7" s="338"/>
      <c r="N7" s="373" t="s">
        <v>3</v>
      </c>
      <c r="O7" s="356" t="s">
        <v>4</v>
      </c>
      <c r="P7" s="323" t="str">
        <f ca="1">IF(P4="","",IF(COUNTIFS($H:$H,"■",$I:$I,$O$7,$BA:$BA,P4)=0,"",COUNTIFS($H:$H,"■",$I:$I,$O$7,$BA:$BA,P4)))</f>
        <v/>
      </c>
      <c r="Q7" s="368" t="str">
        <f ca="1">IF(P7="","",P7*評估費用試算工具!$I$4)</f>
        <v/>
      </c>
      <c r="R7" s="271" t="str">
        <f ca="1">IF(AND(P7="",P9=""),"",SUM(Q7:Q10))</f>
        <v/>
      </c>
      <c r="S7" s="323" t="str">
        <f ca="1">IF(S4="","",IF(COUNTIFS($H:$H,"■",$I:$I,$O$7,$BA:$BA,S4)=0,"",COUNTIFS($H:$H,"■",$I:$I,$O$7,$BA:$BA,S4)))</f>
        <v/>
      </c>
      <c r="T7" s="379" t="str">
        <f ca="1">IF(S7="","",S7*評估費用試算工具!$I$4)</f>
        <v/>
      </c>
      <c r="U7" s="383" t="str">
        <f t="shared" ref="U7" ca="1" si="9">IF(AND(S7="",S9=""),"",SUM(T7:T10))</f>
        <v/>
      </c>
      <c r="V7" s="323" t="str">
        <f ca="1">IF(V4="","",IF(COUNTIFS($H:$H,"■",$I:$I,$O$7,$BA:$BA,V4)=0,"",COUNTIFS($H:$H,"■",$I:$I,$O$7,$BA:$BA,V4)))</f>
        <v/>
      </c>
      <c r="W7" s="379" t="str">
        <f ca="1">IF(V7="","",V7*評估費用試算工具!$I$4)</f>
        <v/>
      </c>
      <c r="X7" s="383" t="str">
        <f t="shared" ref="X7" ca="1" si="10">IF(AND(V7="",V9=""),"",SUM(W7:W10))</f>
        <v/>
      </c>
      <c r="Y7" s="323" t="str">
        <f ca="1">IF(Y4="","",IF(COUNTIFS($H:$H,"■",$I:$I,$O$7,$BA:$BA,Y4)=0,"",COUNTIFS($H:$H,"■",$I:$I,$O$7,$BA:$BA,Y4)))</f>
        <v/>
      </c>
      <c r="Z7" s="379" t="str">
        <f ca="1">IF(Y7="","",Y7*評估費用試算工具!$I$4)</f>
        <v/>
      </c>
      <c r="AA7" s="383" t="str">
        <f t="shared" ref="AA7" ca="1" si="11">IF(AND(Y7="",Y9=""),"",SUM(Z7:Z10))</f>
        <v/>
      </c>
      <c r="AB7" s="323" t="str">
        <f ca="1">IF(AB4="","",IF(COUNTIFS($H:$H,"■",$I:$I,$O$7,$BA:$BA,AB4)=0,"",COUNTIFS($H:$H,"■",$I:$I,$O$7,$BA:$BA,AB4)))</f>
        <v/>
      </c>
      <c r="AC7" s="379" t="str">
        <f ca="1">IF(AB7="","",AB7*評估費用試算工具!$I$4)</f>
        <v/>
      </c>
      <c r="AD7" s="383" t="str">
        <f t="shared" ref="AD7" ca="1" si="12">IF(AND(AB7="",AB9=""),"",SUM(AC7:AC10))</f>
        <v/>
      </c>
      <c r="AE7" s="323" t="str">
        <f ca="1">IF(AE4="","",IF(COUNTIFS($H:$H,"■",$I:$I,$O$7,$BA:$BA,AE4)=0,"",COUNTIFS($H:$H,"■",$I:$I,$O$7,$BA:$BA,AE4)))</f>
        <v/>
      </c>
      <c r="AF7" s="379" t="str">
        <f ca="1">IF(AE7="","",AE7*評估費用試算工具!$I$4)</f>
        <v/>
      </c>
      <c r="AG7" s="383" t="str">
        <f t="shared" ref="AG7" ca="1" si="13">IF(AND(AE7="",AE9=""),"",SUM(AF7:AF10))</f>
        <v/>
      </c>
      <c r="AH7" s="323" t="str">
        <f ca="1">IF(AH4="","",IF(COUNTIFS($H:$H,"■",$I:$I,$O$7,$BA:$BA,AH4)=0,"",COUNTIFS($H:$H,"■",$I:$I,$O$7,$BA:$BA,AH4)))</f>
        <v/>
      </c>
      <c r="AI7" s="379" t="str">
        <f ca="1">IF(AH7="","",AH7*評估費用試算工具!$I$4)</f>
        <v/>
      </c>
      <c r="AJ7" s="383" t="str">
        <f t="shared" ref="AJ7" ca="1" si="14">IF(AND(AH7="",AH9=""),"",SUM(AI7:AI10))</f>
        <v/>
      </c>
      <c r="AK7" s="323" t="str">
        <f ca="1">IF(AK4="","",IF(COUNTIFS($H:$H,"■",$I:$I,$O$7,$BA:$BA,AK4)=0,"",COUNTIFS($H:$H,"■",$I:$I,$O$7,$BA:$BA,AK4)))</f>
        <v/>
      </c>
      <c r="AL7" s="379" t="str">
        <f ca="1">IF(AK7="","",AK7*評估費用試算工具!$I$4)</f>
        <v/>
      </c>
      <c r="AM7" s="383" t="str">
        <f t="shared" ref="AM7" ca="1" si="15">IF(AND(AK7="",AK9=""),"",SUM(AL7:AL10))</f>
        <v/>
      </c>
      <c r="AN7" s="323" t="str">
        <f ca="1">IF(AN4="","",IF(COUNTIFS($H:$H,"■",$I:$I,$O$7,$BA:$BA,AN4)=0,"",COUNTIFS($H:$H,"■",$I:$I,$O$7,$BA:$BA,AN4)))</f>
        <v/>
      </c>
      <c r="AO7" s="379" t="str">
        <f ca="1">IF(AN7="","",AN7*評估費用試算工具!$I$4)</f>
        <v/>
      </c>
      <c r="AP7" s="383" t="str">
        <f t="shared" ref="AP7" ca="1" si="16">IF(AND(AN7="",AN9=""),"",SUM(AO7:AO10))</f>
        <v/>
      </c>
      <c r="AQ7" s="323" t="str">
        <f ca="1">IF(AQ4="","",IF(COUNTIFS($H:$H,"■",$I:$I,$O$7,$BA:$BA,AQ4)=0,"",COUNTIFS($H:$H,"■",$I:$I,$O$7,$BA:$BA,AQ4)))</f>
        <v/>
      </c>
      <c r="AR7" s="379" t="str">
        <f ca="1">IF(AQ7="","",AQ7*評估費用試算工具!$I$4)</f>
        <v/>
      </c>
      <c r="AS7" s="271" t="str">
        <f t="shared" ref="AS7" ca="1" si="17">IF(AND(AQ7="",AQ9=""),"",SUM(AR7:AR10))</f>
        <v/>
      </c>
      <c r="AU7" s="97"/>
      <c r="AV7" s="307"/>
      <c r="AW7" s="307"/>
      <c r="AX7" s="307"/>
      <c r="AY7" s="307"/>
      <c r="BB7" s="35" t="s">
        <v>74</v>
      </c>
      <c r="BC7" s="35" t="s">
        <v>84</v>
      </c>
      <c r="BD7" s="35" t="s">
        <v>86</v>
      </c>
      <c r="BE7" s="35" t="s">
        <v>87</v>
      </c>
      <c r="BF7" s="35" t="s">
        <v>88</v>
      </c>
      <c r="BG7" s="36" t="s">
        <v>85</v>
      </c>
    </row>
    <row r="8" spans="1:59" ht="8.15" customHeight="1">
      <c r="A8" s="339">
        <v>1</v>
      </c>
      <c r="B8" s="210"/>
      <c r="C8" s="211"/>
      <c r="D8" s="207"/>
      <c r="E8" s="216"/>
      <c r="F8" s="217"/>
      <c r="G8" s="207"/>
      <c r="H8" s="312" t="s">
        <v>71</v>
      </c>
      <c r="I8" s="343" t="s">
        <v>4</v>
      </c>
      <c r="J8" s="319" t="s">
        <v>131</v>
      </c>
      <c r="K8" s="313"/>
      <c r="N8" s="374"/>
      <c r="O8" s="357"/>
      <c r="P8" s="367"/>
      <c r="Q8" s="369"/>
      <c r="R8" s="272"/>
      <c r="S8" s="367"/>
      <c r="T8" s="380"/>
      <c r="U8" s="384"/>
      <c r="V8" s="367"/>
      <c r="W8" s="380"/>
      <c r="X8" s="384"/>
      <c r="Y8" s="367"/>
      <c r="Z8" s="380"/>
      <c r="AA8" s="384"/>
      <c r="AB8" s="367"/>
      <c r="AC8" s="380"/>
      <c r="AD8" s="384"/>
      <c r="AE8" s="367"/>
      <c r="AF8" s="380"/>
      <c r="AG8" s="384"/>
      <c r="AH8" s="367"/>
      <c r="AI8" s="380"/>
      <c r="AJ8" s="384"/>
      <c r="AK8" s="367"/>
      <c r="AL8" s="380"/>
      <c r="AM8" s="384"/>
      <c r="AN8" s="367"/>
      <c r="AO8" s="380"/>
      <c r="AP8" s="384"/>
      <c r="AQ8" s="367"/>
      <c r="AR8" s="380"/>
      <c r="AS8" s="272"/>
      <c r="AU8" s="10">
        <v>1</v>
      </c>
      <c r="AV8" s="10" t="str">
        <f t="shared" ref="AV8:AV27" ca="1" si="18">IF(OFFSET($B$8,($AU8-1)*6,0)="","",OFFSET($B$8,($AU8-1)*6,0))</f>
        <v/>
      </c>
      <c r="AW8" s="14" t="str">
        <f t="shared" ref="AW8:AW27" ca="1" si="19">IF(OFFSET($H$8,($AU8-1)*6,0)="■","■","")</f>
        <v/>
      </c>
      <c r="AX8" s="14" t="str">
        <f t="shared" ref="AX8:AX27" ca="1" si="20">IF(OFFSET($H$10,($AU8-1)*6,0)="■","■","")</f>
        <v/>
      </c>
      <c r="AY8" s="14" t="str">
        <f t="shared" ref="AY8:AY27" ca="1" si="21">IF(OFFSET($H$12,($AU8-1)*6,0)="■","■","")</f>
        <v/>
      </c>
      <c r="BA8" s="107" t="str">
        <f>IF($K$8="","",$K$8)</f>
        <v/>
      </c>
      <c r="BB8" s="32">
        <v>1</v>
      </c>
      <c r="BC8" s="32" t="str">
        <f ca="1">IF(INDIRECT("K"&amp;ROW($K$8)+(BB8-1)*6)="","",INDIRECT("K"&amp;ROW($K$8)+(BB8-1)*6))</f>
        <v/>
      </c>
      <c r="BD8" s="32" t="str">
        <f ca="1">IF(BF8="","",COUNTA($BF$8:BF8))</f>
        <v/>
      </c>
      <c r="BE8" s="32" t="str">
        <f t="shared" ref="BE8:BE17" ca="1" si="22">IF(BD8="","",RANK(BD8,$BD$8:$BD$17,1))</f>
        <v/>
      </c>
      <c r="BF8" s="32" t="str">
        <f ca="1">IF(COUNTIF($BC$8:BC8,BC8)&gt;1,"",BC8)</f>
        <v/>
      </c>
      <c r="BG8" s="33" t="str">
        <f t="shared" ref="BG8:BG18" ca="1" si="23">IF(BF8="","",COUNTIF($BC$8:$BC$17,BF8))</f>
        <v/>
      </c>
    </row>
    <row r="9" spans="1:59" ht="8.15" customHeight="1">
      <c r="A9" s="340"/>
      <c r="B9" s="212"/>
      <c r="C9" s="213"/>
      <c r="D9" s="208"/>
      <c r="E9" s="218"/>
      <c r="F9" s="219"/>
      <c r="G9" s="208"/>
      <c r="H9" s="310"/>
      <c r="I9" s="316"/>
      <c r="J9" s="320"/>
      <c r="K9" s="314"/>
      <c r="N9" s="374"/>
      <c r="O9" s="356" t="s">
        <v>5</v>
      </c>
      <c r="P9" s="323" t="str">
        <f ca="1">IF(P4="","",IF(COUNTIFS($H:$H,"■",$I:$I,$O$9,$BA:$BA,P4)=0,"",COUNTIFS($H:$H,"■",$I:$I,$O$9,$BA:$BA,P4)))</f>
        <v/>
      </c>
      <c r="Q9" s="368" t="str">
        <f ca="1">IF(P9="","",P9*評估費用試算工具!$I$5)</f>
        <v/>
      </c>
      <c r="R9" s="272"/>
      <c r="S9" s="323" t="str">
        <f ca="1">IF(S4="","",IF(COUNTIFS($H:$H,"■",$I:$I,$O$9,$BA:$BA,S4)=0,"",COUNTIFS($H:$H,"■",$I:$I,$O$9,$BA:$BA,S4)))</f>
        <v/>
      </c>
      <c r="T9" s="379" t="str">
        <f ca="1">IF(S9="","",S9*評估費用試算工具!$I$5)</f>
        <v/>
      </c>
      <c r="U9" s="384"/>
      <c r="V9" s="323" t="str">
        <f ca="1">IF(V4="","",IF(COUNTIFS($H:$H,"■",$I:$I,$O$9,$BA:$BA,V4)=0,"",COUNTIFS($H:$H,"■",$I:$I,$O$9,$BA:$BA,V4)))</f>
        <v/>
      </c>
      <c r="W9" s="379" t="str">
        <f ca="1">IF(V9="","",V9*評估費用試算工具!$I$5)</f>
        <v/>
      </c>
      <c r="X9" s="384"/>
      <c r="Y9" s="323" t="str">
        <f ca="1">IF(Y4="","",IF(COUNTIFS($H:$H,"■",$I:$I,$O$9,$BA:$BA,Y4)=0,"",COUNTIFS($H:$H,"■",$I:$I,$O$9,$BA:$BA,Y4)))</f>
        <v/>
      </c>
      <c r="Z9" s="379" t="str">
        <f ca="1">IF(Y9="","",Y9*評估費用試算工具!$I$5)</f>
        <v/>
      </c>
      <c r="AA9" s="384"/>
      <c r="AB9" s="323" t="str">
        <f ca="1">IF(AB4="","",IF(COUNTIFS($H:$H,"■",$I:$I,$O$9,$BA:$BA,AB4)=0,"",COUNTIFS($H:$H,"■",$I:$I,$O$9,$BA:$BA,AB4)))</f>
        <v/>
      </c>
      <c r="AC9" s="379" t="str">
        <f ca="1">IF(AB9="","",AB9*評估費用試算工具!$I$5)</f>
        <v/>
      </c>
      <c r="AD9" s="384"/>
      <c r="AE9" s="323" t="str">
        <f ca="1">IF(AE4="","",IF(COUNTIFS($H:$H,"■",$I:$I,$O$9,$BA:$BA,AE4)=0,"",COUNTIFS($H:$H,"■",$I:$I,$O$9,$BA:$BA,AE4)))</f>
        <v/>
      </c>
      <c r="AF9" s="379" t="str">
        <f ca="1">IF(AE9="","",AE9*評估費用試算工具!$I$5)</f>
        <v/>
      </c>
      <c r="AG9" s="384"/>
      <c r="AH9" s="323" t="str">
        <f ca="1">IF(AH4="","",IF(COUNTIFS($H:$H,"■",$I:$I,$O$9,$BA:$BA,AH4)=0,"",COUNTIFS($H:$H,"■",$I:$I,$O$9,$BA:$BA,AH4)))</f>
        <v/>
      </c>
      <c r="AI9" s="379" t="str">
        <f ca="1">IF(AH9="","",AH9*評估費用試算工具!$I$5)</f>
        <v/>
      </c>
      <c r="AJ9" s="384"/>
      <c r="AK9" s="323" t="str">
        <f ca="1">IF(AK4="","",IF(COUNTIFS($H:$H,"■",$I:$I,$O$9,$BA:$BA,AK4)=0,"",COUNTIFS($H:$H,"■",$I:$I,$O$9,$BA:$BA,AK4)))</f>
        <v/>
      </c>
      <c r="AL9" s="379" t="str">
        <f ca="1">IF(AK9="","",AK9*評估費用試算工具!$I$5)</f>
        <v/>
      </c>
      <c r="AM9" s="384"/>
      <c r="AN9" s="323" t="str">
        <f ca="1">IF(AN4="","",IF(COUNTIFS($H:$H,"■",$I:$I,$O$9,$BA:$BA,AN4)=0,"",COUNTIFS($H:$H,"■",$I:$I,$O$9,$BA:$BA,AN4)))</f>
        <v/>
      </c>
      <c r="AO9" s="379" t="str">
        <f ca="1">IF(AN9="","",AN9*評估費用試算工具!$I$5)</f>
        <v/>
      </c>
      <c r="AP9" s="384"/>
      <c r="AQ9" s="323" t="str">
        <f ca="1">IF(AQ4="","",IF(COUNTIFS($H:$H,"■",$I:$I,$O$9,$BA:$BA,AQ4)=0,"",COUNTIFS($H:$H,"■",$I:$I,$O$9,$BA:$BA,AQ4)))</f>
        <v/>
      </c>
      <c r="AR9" s="379" t="str">
        <f ca="1">IF(AQ9="","",AQ9*評估費用試算工具!$I$5)</f>
        <v/>
      </c>
      <c r="AS9" s="272"/>
      <c r="AU9" s="10">
        <v>2</v>
      </c>
      <c r="AV9" s="10" t="str">
        <f t="shared" ca="1" si="18"/>
        <v/>
      </c>
      <c r="AW9" s="14" t="str">
        <f t="shared" ca="1" si="19"/>
        <v/>
      </c>
      <c r="AX9" s="14" t="str">
        <f t="shared" ca="1" si="20"/>
        <v/>
      </c>
      <c r="AY9" s="14" t="str">
        <f t="shared" ca="1" si="21"/>
        <v/>
      </c>
      <c r="BA9" s="107" t="str">
        <f t="shared" ref="BA9:BA13" si="24">IF($K$8="","",$K$8)</f>
        <v/>
      </c>
      <c r="BB9" s="32">
        <v>2</v>
      </c>
      <c r="BC9" s="32" t="str">
        <f t="shared" ref="BC9:BC17" ca="1" si="25">IF(INDIRECT("K"&amp;ROW($K$8)+(BB9-1)*6)="","",INDIRECT("K"&amp;ROW($K$8)+(BB9-1)*6))</f>
        <v/>
      </c>
      <c r="BD9" s="32" t="str">
        <f ca="1">IF(BF9="","",COUNTA($BF$8:BF9))</f>
        <v/>
      </c>
      <c r="BE9" s="32" t="str">
        <f t="shared" ca="1" si="22"/>
        <v/>
      </c>
      <c r="BF9" s="32" t="str">
        <f ca="1">IF(COUNTIF($BC$8:BC9,BC9)&gt;1,"",BC9)</f>
        <v/>
      </c>
      <c r="BG9" s="33" t="str">
        <f t="shared" ca="1" si="23"/>
        <v/>
      </c>
    </row>
    <row r="10" spans="1:59" ht="8.15" customHeight="1">
      <c r="A10" s="340"/>
      <c r="B10" s="212"/>
      <c r="C10" s="213"/>
      <c r="D10" s="208"/>
      <c r="E10" s="220"/>
      <c r="F10" s="221"/>
      <c r="G10" s="208"/>
      <c r="H10" s="310" t="s">
        <v>71</v>
      </c>
      <c r="I10" s="316" t="s">
        <v>78</v>
      </c>
      <c r="J10" s="320"/>
      <c r="K10" s="314"/>
      <c r="N10" s="375"/>
      <c r="O10" s="357"/>
      <c r="P10" s="367"/>
      <c r="Q10" s="369"/>
      <c r="R10" s="273"/>
      <c r="S10" s="367"/>
      <c r="T10" s="380"/>
      <c r="U10" s="385"/>
      <c r="V10" s="367"/>
      <c r="W10" s="380"/>
      <c r="X10" s="385"/>
      <c r="Y10" s="367"/>
      <c r="Z10" s="380"/>
      <c r="AA10" s="385"/>
      <c r="AB10" s="367"/>
      <c r="AC10" s="380"/>
      <c r="AD10" s="385"/>
      <c r="AE10" s="367"/>
      <c r="AF10" s="380"/>
      <c r="AG10" s="385"/>
      <c r="AH10" s="367"/>
      <c r="AI10" s="380"/>
      <c r="AJ10" s="385"/>
      <c r="AK10" s="367"/>
      <c r="AL10" s="380"/>
      <c r="AM10" s="385"/>
      <c r="AN10" s="367"/>
      <c r="AO10" s="380"/>
      <c r="AP10" s="385"/>
      <c r="AQ10" s="367"/>
      <c r="AR10" s="380"/>
      <c r="AS10" s="273"/>
      <c r="AU10" s="10">
        <v>3</v>
      </c>
      <c r="AV10" s="10" t="str">
        <f t="shared" ca="1" si="18"/>
        <v/>
      </c>
      <c r="AW10" s="14" t="str">
        <f t="shared" ca="1" si="19"/>
        <v/>
      </c>
      <c r="AX10" s="14" t="str">
        <f t="shared" ca="1" si="20"/>
        <v/>
      </c>
      <c r="AY10" s="14" t="str">
        <f t="shared" ca="1" si="21"/>
        <v/>
      </c>
      <c r="BA10" s="107" t="str">
        <f t="shared" si="24"/>
        <v/>
      </c>
      <c r="BB10" s="32">
        <v>3</v>
      </c>
      <c r="BC10" s="32" t="str">
        <f t="shared" ca="1" si="25"/>
        <v/>
      </c>
      <c r="BD10" s="32" t="str">
        <f ca="1">IF(BF10="","",COUNTA($BF$8:BF10))</f>
        <v/>
      </c>
      <c r="BE10" s="32" t="str">
        <f t="shared" ca="1" si="22"/>
        <v/>
      </c>
      <c r="BF10" s="32" t="str">
        <f ca="1">IF(COUNTIF($BC$8:BC10,BC10)&gt;1,"",BC10)</f>
        <v/>
      </c>
      <c r="BG10" s="33" t="str">
        <f t="shared" ca="1" si="23"/>
        <v/>
      </c>
    </row>
    <row r="11" spans="1:59" ht="8.15" customHeight="1">
      <c r="A11" s="340"/>
      <c r="B11" s="212"/>
      <c r="C11" s="213"/>
      <c r="D11" s="208"/>
      <c r="E11" s="216"/>
      <c r="F11" s="217"/>
      <c r="G11" s="208"/>
      <c r="H11" s="310"/>
      <c r="I11" s="316"/>
      <c r="J11" s="317" t="s">
        <v>80</v>
      </c>
      <c r="K11" s="308"/>
      <c r="N11" s="358" t="s">
        <v>147</v>
      </c>
      <c r="O11" s="253"/>
      <c r="P11" s="370" t="str">
        <f ca="1">IF(P4="","",IF(COUNTIFS($H:$H,"■",$I:$I,"鑑定評估報告",$BA:$BA,P4)=0,"",COUNTIFS($H:$H,"■",$I:$I,"鑑定評估報告",$BA:$BA,P4)))</f>
        <v/>
      </c>
      <c r="Q11" s="263" t="str">
        <f ca="1">IF(P11="","",P11*評估費用試算工具!$I$16)</f>
        <v/>
      </c>
      <c r="R11" s="372"/>
      <c r="S11" s="323" t="str">
        <f ca="1">IF(S4="","",IF(COUNTIFS($H:$H,"■",$I:$I,"鑑定評估報告",$BA:$BA,S4)=0,"",COUNTIFS($H:$H,"■",$I:$I,"鑑定評估報告",$BA:$BA,S4)))</f>
        <v/>
      </c>
      <c r="T11" s="299" t="str">
        <f ca="1">IF(S11="","",S11*評估費用試算工具!$I$16)</f>
        <v/>
      </c>
      <c r="U11" s="300"/>
      <c r="V11" s="323" t="str">
        <f ca="1">IF(V4="","",IF(COUNTIFS($H:$H,"■",$I:$I,"鑑定評估報告",$BA:$BA,V4)=0,"",COUNTIFS($H:$H,"■",$I:$I,"鑑定評估報告",$BA:$BA,V4)))</f>
        <v/>
      </c>
      <c r="W11" s="299" t="str">
        <f ca="1">IF(V11="","",V11*評估費用試算工具!$I$16)</f>
        <v/>
      </c>
      <c r="X11" s="300"/>
      <c r="Y11" s="323" t="str">
        <f ca="1">IF(Y4="","",IF(COUNTIFS($H:$H,"■",$I:$I,"鑑定評估報告",$BA:$BA,Y4)=0,"",COUNTIFS($H:$H,"■",$I:$I,"鑑定評估報告",$BA:$BA,Y4)))</f>
        <v/>
      </c>
      <c r="Z11" s="299" t="str">
        <f ca="1">IF(Y11="","",Y11*評估費用試算工具!$I$16)</f>
        <v/>
      </c>
      <c r="AA11" s="300"/>
      <c r="AB11" s="323" t="str">
        <f ca="1">IF(AB4="","",IF(COUNTIFS($H:$H,"■",$I:$I,"鑑定評估報告",$BA:$BA,AB4)=0,"",COUNTIFS($H:$H,"■",$I:$I,"鑑定評估報告",$BA:$BA,AB4)))</f>
        <v/>
      </c>
      <c r="AC11" s="299" t="str">
        <f ca="1">IF(AB11="","",AB11*評估費用試算工具!$I$16)</f>
        <v/>
      </c>
      <c r="AD11" s="300"/>
      <c r="AE11" s="323" t="str">
        <f ca="1">IF(AE4="","",IF(COUNTIFS($H:$H,"■",$I:$I,"鑑定評估報告",$BA:$BA,AE4)=0,"",COUNTIFS($H:$H,"■",$I:$I,"鑑定評估報告",$BA:$BA,AE4)))</f>
        <v/>
      </c>
      <c r="AF11" s="299" t="str">
        <f ca="1">IF(AE11="","",AE11*評估費用試算工具!$I$16)</f>
        <v/>
      </c>
      <c r="AG11" s="300"/>
      <c r="AH11" s="323" t="str">
        <f ca="1">IF(AH4="","",IF(COUNTIFS($H:$H,"■",$I:$I,"鑑定評估報告",$BA:$BA,AH4)=0,"",COUNTIFS($H:$H,"■",$I:$I,"鑑定評估報告",$BA:$BA,AH4)))</f>
        <v/>
      </c>
      <c r="AI11" s="299" t="str">
        <f ca="1">IF(AH11="","",AH11*評估費用試算工具!$I$16)</f>
        <v/>
      </c>
      <c r="AJ11" s="300"/>
      <c r="AK11" s="323" t="str">
        <f ca="1">IF(AK4="","",IF(COUNTIFS($H:$H,"■",$I:$I,"鑑定評估報告",$BA:$BA,AK4)=0,"",COUNTIFS($H:$H,"■",$I:$I,"鑑定評估報告",$BA:$BA,AK4)))</f>
        <v/>
      </c>
      <c r="AL11" s="299" t="str">
        <f ca="1">IF(AK11="","",AK11*評估費用試算工具!$I$16)</f>
        <v/>
      </c>
      <c r="AM11" s="300"/>
      <c r="AN11" s="323" t="str">
        <f ca="1">IF(AN4="","",IF(COUNTIFS($H:$H,"■",$I:$I,"鑑定評估報告",$BA:$BA,AN4)=0,"",COUNTIFS($H:$H,"■",$I:$I,"鑑定評估報告",$BA:$BA,AN4)))</f>
        <v/>
      </c>
      <c r="AO11" s="299" t="str">
        <f ca="1">IF(AN11="","",AN11*評估費用試算工具!$I$16)</f>
        <v/>
      </c>
      <c r="AP11" s="300"/>
      <c r="AQ11" s="323" t="str">
        <f ca="1">IF(AQ4="","",IF(COUNTIFS($H:$H,"■",$I:$I,"鑑定評估報告",$BA:$BA,AQ4)=0,"",COUNTIFS($H:$H,"■",$I:$I,"鑑定評估報告",$BA:$BA,AQ4)))</f>
        <v/>
      </c>
      <c r="AR11" s="299" t="str">
        <f ca="1">IF(AQ11="","",AQ11*評估費用試算工具!$I$16)</f>
        <v/>
      </c>
      <c r="AS11" s="386"/>
      <c r="AU11" s="10">
        <v>4</v>
      </c>
      <c r="AV11" s="10" t="str">
        <f t="shared" ca="1" si="18"/>
        <v/>
      </c>
      <c r="AW11" s="14" t="str">
        <f t="shared" ca="1" si="19"/>
        <v/>
      </c>
      <c r="AX11" s="14" t="str">
        <f t="shared" ca="1" si="20"/>
        <v/>
      </c>
      <c r="AY11" s="14" t="str">
        <f t="shared" ca="1" si="21"/>
        <v/>
      </c>
      <c r="BA11" s="107" t="str">
        <f t="shared" si="24"/>
        <v/>
      </c>
      <c r="BB11" s="32">
        <v>4</v>
      </c>
      <c r="BC11" s="32" t="str">
        <f t="shared" ca="1" si="25"/>
        <v/>
      </c>
      <c r="BD11" s="32" t="str">
        <f ca="1">IF(BF11="","",COUNTA($BF$8:BF11))</f>
        <v/>
      </c>
      <c r="BE11" s="32" t="str">
        <f t="shared" ca="1" si="22"/>
        <v/>
      </c>
      <c r="BF11" s="32" t="str">
        <f ca="1">IF(COUNTIF($BC$8:BC11,BC11)&gt;1,"",BC11)</f>
        <v/>
      </c>
      <c r="BG11" s="33" t="str">
        <f t="shared" ca="1" si="23"/>
        <v/>
      </c>
    </row>
    <row r="12" spans="1:59" ht="8.15" customHeight="1" thickBot="1">
      <c r="A12" s="340"/>
      <c r="B12" s="212"/>
      <c r="C12" s="213"/>
      <c r="D12" s="208"/>
      <c r="E12" s="218"/>
      <c r="F12" s="219"/>
      <c r="G12" s="208"/>
      <c r="H12" s="310" t="s">
        <v>71</v>
      </c>
      <c r="I12" s="316" t="s">
        <v>146</v>
      </c>
      <c r="J12" s="317"/>
      <c r="K12" s="308"/>
      <c r="N12" s="358"/>
      <c r="O12" s="253"/>
      <c r="P12" s="371"/>
      <c r="Q12" s="263"/>
      <c r="R12" s="372"/>
      <c r="S12" s="324"/>
      <c r="T12" s="301"/>
      <c r="U12" s="302"/>
      <c r="V12" s="324"/>
      <c r="W12" s="301"/>
      <c r="X12" s="302"/>
      <c r="Y12" s="324"/>
      <c r="Z12" s="301"/>
      <c r="AA12" s="302"/>
      <c r="AB12" s="324"/>
      <c r="AC12" s="301"/>
      <c r="AD12" s="302"/>
      <c r="AE12" s="324"/>
      <c r="AF12" s="301"/>
      <c r="AG12" s="302"/>
      <c r="AH12" s="324"/>
      <c r="AI12" s="301"/>
      <c r="AJ12" s="302"/>
      <c r="AK12" s="324"/>
      <c r="AL12" s="301"/>
      <c r="AM12" s="302"/>
      <c r="AN12" s="324"/>
      <c r="AO12" s="301"/>
      <c r="AP12" s="302"/>
      <c r="AQ12" s="324"/>
      <c r="AR12" s="301"/>
      <c r="AS12" s="387"/>
      <c r="AU12" s="10">
        <v>5</v>
      </c>
      <c r="AV12" s="10" t="str">
        <f t="shared" ca="1" si="18"/>
        <v/>
      </c>
      <c r="AW12" s="14" t="str">
        <f t="shared" ca="1" si="19"/>
        <v/>
      </c>
      <c r="AX12" s="14" t="str">
        <f t="shared" ca="1" si="20"/>
        <v/>
      </c>
      <c r="AY12" s="14" t="str">
        <f t="shared" ca="1" si="21"/>
        <v/>
      </c>
      <c r="BA12" s="107" t="str">
        <f t="shared" si="24"/>
        <v/>
      </c>
      <c r="BB12" s="32">
        <v>5</v>
      </c>
      <c r="BC12" s="32" t="str">
        <f t="shared" ca="1" si="25"/>
        <v/>
      </c>
      <c r="BD12" s="32" t="str">
        <f ca="1">IF(BF12="","",COUNTA($BF$8:BF12))</f>
        <v/>
      </c>
      <c r="BE12" s="32" t="str">
        <f t="shared" ca="1" si="22"/>
        <v/>
      </c>
      <c r="BF12" s="32" t="str">
        <f ca="1">IF(COUNTIF($BC$8:BC12,BC12)&gt;1,"",BC12)</f>
        <v/>
      </c>
      <c r="BG12" s="33" t="str">
        <f t="shared" ca="1" si="23"/>
        <v/>
      </c>
    </row>
    <row r="13" spans="1:59" ht="8.15" customHeight="1" thickBot="1">
      <c r="A13" s="341"/>
      <c r="B13" s="214"/>
      <c r="C13" s="215"/>
      <c r="D13" s="209"/>
      <c r="E13" s="220"/>
      <c r="F13" s="221"/>
      <c r="G13" s="209"/>
      <c r="H13" s="311"/>
      <c r="I13" s="342"/>
      <c r="J13" s="318"/>
      <c r="K13" s="309"/>
      <c r="Q13" s="95"/>
      <c r="T13" s="95"/>
      <c r="V13" s="95"/>
      <c r="W13" s="95"/>
      <c r="X13" s="95"/>
      <c r="Z13" s="95"/>
      <c r="AC13" s="95"/>
      <c r="AF13" s="95"/>
      <c r="AI13" s="95"/>
      <c r="AL13" s="95"/>
      <c r="AO13" s="95"/>
      <c r="AR13" s="95"/>
      <c r="AU13" s="10">
        <v>6</v>
      </c>
      <c r="AV13" s="10" t="str">
        <f t="shared" ca="1" si="18"/>
        <v/>
      </c>
      <c r="AW13" s="14" t="str">
        <f t="shared" ca="1" si="19"/>
        <v/>
      </c>
      <c r="AX13" s="14" t="str">
        <f t="shared" ca="1" si="20"/>
        <v/>
      </c>
      <c r="AY13" s="14" t="str">
        <f t="shared" ca="1" si="21"/>
        <v/>
      </c>
      <c r="BA13" s="107" t="str">
        <f t="shared" si="24"/>
        <v/>
      </c>
      <c r="BB13" s="32">
        <v>6</v>
      </c>
      <c r="BC13" s="32" t="str">
        <f t="shared" ca="1" si="25"/>
        <v/>
      </c>
      <c r="BD13" s="32" t="str">
        <f ca="1">IF(BF13="","",COUNTA($BF$8:BF13))</f>
        <v/>
      </c>
      <c r="BE13" s="32" t="str">
        <f t="shared" ca="1" si="22"/>
        <v/>
      </c>
      <c r="BF13" s="32" t="str">
        <f ca="1">IF(COUNTIF($BC$8:BC13,BC13)&gt;1,"",BC13)</f>
        <v/>
      </c>
      <c r="BG13" s="33" t="str">
        <f t="shared" ca="1" si="23"/>
        <v/>
      </c>
    </row>
    <row r="14" spans="1:59" ht="8.15" customHeight="1">
      <c r="A14" s="339">
        <v>2</v>
      </c>
      <c r="B14" s="210"/>
      <c r="C14" s="211"/>
      <c r="D14" s="207"/>
      <c r="E14" s="216"/>
      <c r="F14" s="217"/>
      <c r="G14" s="207"/>
      <c r="H14" s="312" t="s">
        <v>71</v>
      </c>
      <c r="I14" s="343" t="s">
        <v>4</v>
      </c>
      <c r="J14" s="319" t="s">
        <v>130</v>
      </c>
      <c r="K14" s="313"/>
      <c r="N14" s="321" t="s">
        <v>155</v>
      </c>
      <c r="O14" s="321"/>
      <c r="P14" s="285" t="s">
        <v>85</v>
      </c>
      <c r="Q14" s="293" t="s">
        <v>19</v>
      </c>
      <c r="R14" s="294"/>
      <c r="S14" s="285" t="s">
        <v>85</v>
      </c>
      <c r="T14" s="293" t="s">
        <v>19</v>
      </c>
      <c r="U14" s="294"/>
      <c r="V14" s="285" t="s">
        <v>85</v>
      </c>
      <c r="W14" s="293" t="s">
        <v>19</v>
      </c>
      <c r="X14" s="294"/>
      <c r="Y14" s="285" t="s">
        <v>85</v>
      </c>
      <c r="Z14" s="293" t="s">
        <v>19</v>
      </c>
      <c r="AA14" s="294"/>
      <c r="AB14" s="285" t="s">
        <v>85</v>
      </c>
      <c r="AC14" s="293" t="s">
        <v>19</v>
      </c>
      <c r="AD14" s="294"/>
      <c r="AE14" s="285" t="s">
        <v>85</v>
      </c>
      <c r="AF14" s="293" t="s">
        <v>19</v>
      </c>
      <c r="AG14" s="294"/>
      <c r="AH14" s="285" t="s">
        <v>85</v>
      </c>
      <c r="AI14" s="293" t="s">
        <v>19</v>
      </c>
      <c r="AJ14" s="294"/>
      <c r="AK14" s="285" t="s">
        <v>85</v>
      </c>
      <c r="AL14" s="293" t="s">
        <v>19</v>
      </c>
      <c r="AM14" s="294"/>
      <c r="AN14" s="285" t="s">
        <v>85</v>
      </c>
      <c r="AO14" s="293" t="s">
        <v>19</v>
      </c>
      <c r="AP14" s="294"/>
      <c r="AQ14" s="285" t="s">
        <v>85</v>
      </c>
      <c r="AR14" s="293" t="s">
        <v>113</v>
      </c>
      <c r="AS14" s="297"/>
      <c r="AU14" s="10">
        <v>7</v>
      </c>
      <c r="AV14" s="10" t="str">
        <f t="shared" ca="1" si="18"/>
        <v/>
      </c>
      <c r="AW14" s="14" t="str">
        <f t="shared" ca="1" si="19"/>
        <v/>
      </c>
      <c r="AX14" s="14" t="str">
        <f t="shared" ca="1" si="20"/>
        <v/>
      </c>
      <c r="AY14" s="14" t="str">
        <f t="shared" ca="1" si="21"/>
        <v/>
      </c>
      <c r="BA14" s="107" t="str">
        <f>IF($K$14="","",$K$14)</f>
        <v/>
      </c>
      <c r="BB14" s="32">
        <v>7</v>
      </c>
      <c r="BC14" s="32" t="str">
        <f t="shared" ca="1" si="25"/>
        <v/>
      </c>
      <c r="BD14" s="32" t="str">
        <f ca="1">IF(BF14="","",COUNTA($BF$8:BF14))</f>
        <v/>
      </c>
      <c r="BE14" s="32" t="str">
        <f t="shared" ca="1" si="22"/>
        <v/>
      </c>
      <c r="BF14" s="32" t="str">
        <f ca="1">IF(COUNTIF($BC$8:BC14,BC14)&gt;1,"",BC14)</f>
        <v/>
      </c>
      <c r="BG14" s="33" t="str">
        <f t="shared" ca="1" si="23"/>
        <v/>
      </c>
    </row>
    <row r="15" spans="1:59" ht="8.15" customHeight="1">
      <c r="A15" s="340"/>
      <c r="B15" s="212"/>
      <c r="C15" s="213"/>
      <c r="D15" s="208"/>
      <c r="E15" s="218"/>
      <c r="F15" s="219"/>
      <c r="G15" s="208"/>
      <c r="H15" s="310"/>
      <c r="I15" s="316"/>
      <c r="J15" s="320"/>
      <c r="K15" s="314"/>
      <c r="N15" s="321"/>
      <c r="O15" s="321"/>
      <c r="P15" s="286"/>
      <c r="Q15" s="295"/>
      <c r="R15" s="296"/>
      <c r="S15" s="286"/>
      <c r="T15" s="295"/>
      <c r="U15" s="296"/>
      <c r="V15" s="286"/>
      <c r="W15" s="295"/>
      <c r="X15" s="296"/>
      <c r="Y15" s="286"/>
      <c r="Z15" s="295"/>
      <c r="AA15" s="296"/>
      <c r="AB15" s="286"/>
      <c r="AC15" s="295"/>
      <c r="AD15" s="296"/>
      <c r="AE15" s="286"/>
      <c r="AF15" s="295"/>
      <c r="AG15" s="296"/>
      <c r="AH15" s="286"/>
      <c r="AI15" s="295"/>
      <c r="AJ15" s="296"/>
      <c r="AK15" s="286"/>
      <c r="AL15" s="295"/>
      <c r="AM15" s="296"/>
      <c r="AN15" s="286"/>
      <c r="AO15" s="295"/>
      <c r="AP15" s="296"/>
      <c r="AQ15" s="286"/>
      <c r="AR15" s="295"/>
      <c r="AS15" s="298"/>
      <c r="AU15" s="10">
        <v>8</v>
      </c>
      <c r="AV15" s="10" t="str">
        <f t="shared" ca="1" si="18"/>
        <v/>
      </c>
      <c r="AW15" s="14" t="str">
        <f t="shared" ca="1" si="19"/>
        <v/>
      </c>
      <c r="AX15" s="14" t="str">
        <f t="shared" ca="1" si="20"/>
        <v/>
      </c>
      <c r="AY15" s="14" t="str">
        <f t="shared" ca="1" si="21"/>
        <v/>
      </c>
      <c r="BA15" s="107" t="str">
        <f t="shared" ref="BA15:BA19" si="26">IF($K$14="","",$K$14)</f>
        <v/>
      </c>
      <c r="BB15" s="32">
        <v>8</v>
      </c>
      <c r="BC15" s="32" t="str">
        <f t="shared" ca="1" si="25"/>
        <v/>
      </c>
      <c r="BD15" s="32" t="str">
        <f ca="1">IF(BF15="","",COUNTA($BF$8:BF15))</f>
        <v/>
      </c>
      <c r="BE15" s="32" t="str">
        <f t="shared" ca="1" si="22"/>
        <v/>
      </c>
      <c r="BF15" s="32" t="str">
        <f ca="1">IF(COUNTIF($BC$8:BC15,BC15)&gt;1,"",BC15)</f>
        <v/>
      </c>
      <c r="BG15" s="33" t="str">
        <f t="shared" ca="1" si="23"/>
        <v/>
      </c>
    </row>
    <row r="16" spans="1:59" ht="8.15" customHeight="1">
      <c r="A16" s="340"/>
      <c r="B16" s="212"/>
      <c r="C16" s="213"/>
      <c r="D16" s="208"/>
      <c r="E16" s="220"/>
      <c r="F16" s="221"/>
      <c r="G16" s="208"/>
      <c r="H16" s="310" t="s">
        <v>71</v>
      </c>
      <c r="I16" s="316" t="s">
        <v>78</v>
      </c>
      <c r="J16" s="320"/>
      <c r="K16" s="314"/>
      <c r="N16" s="395" t="s">
        <v>119</v>
      </c>
      <c r="O16" s="396"/>
      <c r="P16" s="388"/>
      <c r="Q16" s="299" t="str">
        <f>IF(P16="","",P16*評估費用試算工具!$I$19)</f>
        <v/>
      </c>
      <c r="R16" s="300"/>
      <c r="S16" s="388"/>
      <c r="T16" s="299" t="str">
        <f>IF(S16="","",S16*評估費用試算工具!$I$19)</f>
        <v/>
      </c>
      <c r="U16" s="300"/>
      <c r="V16" s="388"/>
      <c r="W16" s="299" t="str">
        <f>IF(V16="","",V16*評估費用試算工具!$I$19)</f>
        <v/>
      </c>
      <c r="X16" s="300"/>
      <c r="Y16" s="388"/>
      <c r="Z16" s="299" t="str">
        <f>IF(Y16="","",Y16*評估費用試算工具!$I$19)</f>
        <v/>
      </c>
      <c r="AA16" s="300"/>
      <c r="AB16" s="388"/>
      <c r="AC16" s="299" t="str">
        <f>IF(AB16="","",AB16*評估費用試算工具!$I$19)</f>
        <v/>
      </c>
      <c r="AD16" s="300"/>
      <c r="AE16" s="388"/>
      <c r="AF16" s="299" t="str">
        <f>IF(AE16="","",AE16*評估費用試算工具!$I$19)</f>
        <v/>
      </c>
      <c r="AG16" s="300"/>
      <c r="AH16" s="388"/>
      <c r="AI16" s="299" t="str">
        <f>IF(AH16="","",AH16*評估費用試算工具!$I$19)</f>
        <v/>
      </c>
      <c r="AJ16" s="300"/>
      <c r="AK16" s="388"/>
      <c r="AL16" s="299" t="str">
        <f>IF(AK16="","",AK16*評估費用試算工具!$I$19)</f>
        <v/>
      </c>
      <c r="AM16" s="300"/>
      <c r="AN16" s="388"/>
      <c r="AO16" s="299" t="str">
        <f>IF(AN16="","",AN16*評估費用試算工具!$I$19)</f>
        <v/>
      </c>
      <c r="AP16" s="300"/>
      <c r="AQ16" s="388"/>
      <c r="AR16" s="299" t="str">
        <f>IF(AQ16="","",AQ16*評估費用試算工具!$I$19)</f>
        <v/>
      </c>
      <c r="AS16" s="300"/>
      <c r="AU16" s="10">
        <v>9</v>
      </c>
      <c r="AV16" s="10" t="str">
        <f t="shared" ca="1" si="18"/>
        <v/>
      </c>
      <c r="AW16" s="14" t="str">
        <f t="shared" ca="1" si="19"/>
        <v/>
      </c>
      <c r="AX16" s="14" t="str">
        <f t="shared" ca="1" si="20"/>
        <v/>
      </c>
      <c r="AY16" s="14" t="str">
        <f t="shared" ca="1" si="21"/>
        <v/>
      </c>
      <c r="BA16" s="107" t="str">
        <f t="shared" si="26"/>
        <v/>
      </c>
      <c r="BB16" s="32">
        <v>9</v>
      </c>
      <c r="BC16" s="32" t="str">
        <f t="shared" ca="1" si="25"/>
        <v/>
      </c>
      <c r="BD16" s="32" t="str">
        <f ca="1">IF(BF16="","",COUNTA($BF$8:BF16))</f>
        <v/>
      </c>
      <c r="BE16" s="32" t="str">
        <f t="shared" ca="1" si="22"/>
        <v/>
      </c>
      <c r="BF16" s="32" t="str">
        <f ca="1">IF(COUNTIF($BC$8:BC16,BC16)&gt;1,"",BC16)</f>
        <v/>
      </c>
      <c r="BG16" s="33" t="str">
        <f t="shared" ca="1" si="23"/>
        <v/>
      </c>
    </row>
    <row r="17" spans="1:59" ht="8.15" customHeight="1">
      <c r="A17" s="340"/>
      <c r="B17" s="212"/>
      <c r="C17" s="213"/>
      <c r="D17" s="208"/>
      <c r="E17" s="216"/>
      <c r="F17" s="217"/>
      <c r="G17" s="208"/>
      <c r="H17" s="310"/>
      <c r="I17" s="316"/>
      <c r="J17" s="317" t="s">
        <v>79</v>
      </c>
      <c r="K17" s="308"/>
      <c r="N17" s="395"/>
      <c r="O17" s="396"/>
      <c r="P17" s="389"/>
      <c r="Q17" s="301"/>
      <c r="R17" s="302"/>
      <c r="S17" s="389"/>
      <c r="T17" s="301"/>
      <c r="U17" s="302"/>
      <c r="V17" s="389"/>
      <c r="W17" s="301"/>
      <c r="X17" s="302"/>
      <c r="Y17" s="389"/>
      <c r="Z17" s="301"/>
      <c r="AA17" s="302"/>
      <c r="AB17" s="389"/>
      <c r="AC17" s="301"/>
      <c r="AD17" s="302"/>
      <c r="AE17" s="389"/>
      <c r="AF17" s="301"/>
      <c r="AG17" s="302"/>
      <c r="AH17" s="389"/>
      <c r="AI17" s="301"/>
      <c r="AJ17" s="302"/>
      <c r="AK17" s="389"/>
      <c r="AL17" s="301"/>
      <c r="AM17" s="302"/>
      <c r="AN17" s="389"/>
      <c r="AO17" s="301"/>
      <c r="AP17" s="302"/>
      <c r="AQ17" s="389"/>
      <c r="AR17" s="301"/>
      <c r="AS17" s="302"/>
      <c r="AU17" s="10">
        <v>10</v>
      </c>
      <c r="AV17" s="10" t="str">
        <f t="shared" ca="1" si="18"/>
        <v/>
      </c>
      <c r="AW17" s="14" t="str">
        <f t="shared" ca="1" si="19"/>
        <v/>
      </c>
      <c r="AX17" s="14" t="str">
        <f t="shared" ca="1" si="20"/>
        <v/>
      </c>
      <c r="AY17" s="14" t="str">
        <f t="shared" ca="1" si="21"/>
        <v/>
      </c>
      <c r="BA17" s="107" t="str">
        <f t="shared" si="26"/>
        <v/>
      </c>
      <c r="BB17" s="32">
        <v>10</v>
      </c>
      <c r="BC17" s="32" t="str">
        <f t="shared" ca="1" si="25"/>
        <v/>
      </c>
      <c r="BD17" s="32" t="str">
        <f ca="1">IF(BF17="","",COUNTA($BF$8:BF17))</f>
        <v/>
      </c>
      <c r="BE17" s="32" t="str">
        <f t="shared" ca="1" si="22"/>
        <v/>
      </c>
      <c r="BF17" s="32" t="str">
        <f ca="1">IF(COUNTIF($BC$8:BC17,BC17)&gt;1,"",BC17)</f>
        <v/>
      </c>
      <c r="BG17" s="33" t="str">
        <f t="shared" ca="1" si="23"/>
        <v/>
      </c>
    </row>
    <row r="18" spans="1:59" ht="8.15" customHeight="1">
      <c r="A18" s="340"/>
      <c r="B18" s="212"/>
      <c r="C18" s="213"/>
      <c r="D18" s="208"/>
      <c r="E18" s="218"/>
      <c r="F18" s="219"/>
      <c r="G18" s="208"/>
      <c r="H18" s="310" t="s">
        <v>71</v>
      </c>
      <c r="I18" s="316" t="s">
        <v>146</v>
      </c>
      <c r="J18" s="317"/>
      <c r="K18" s="308"/>
      <c r="N18" s="358" t="s">
        <v>15</v>
      </c>
      <c r="O18" s="253"/>
      <c r="P18" s="389"/>
      <c r="Q18" s="303" t="str">
        <f>IF(P16="","",P16*評估費用試算工具!$I$20)</f>
        <v/>
      </c>
      <c r="R18" s="304"/>
      <c r="S18" s="389"/>
      <c r="T18" s="303" t="str">
        <f>IF(S16="","",S16*評估費用試算工具!$I$20)</f>
        <v/>
      </c>
      <c r="U18" s="304"/>
      <c r="V18" s="389"/>
      <c r="W18" s="303" t="str">
        <f>IF(V16="","",V16*評估費用試算工具!$I$20)</f>
        <v/>
      </c>
      <c r="X18" s="304"/>
      <c r="Y18" s="389"/>
      <c r="Z18" s="303" t="str">
        <f>IF(Y16="","",Y16*評估費用試算工具!$I$20)</f>
        <v/>
      </c>
      <c r="AA18" s="304"/>
      <c r="AB18" s="389"/>
      <c r="AC18" s="303" t="str">
        <f>IF(AB16="","",AB16*評估費用試算工具!$I$20)</f>
        <v/>
      </c>
      <c r="AD18" s="304"/>
      <c r="AE18" s="389"/>
      <c r="AF18" s="303" t="str">
        <f>IF(AE16="","",AE16*評估費用試算工具!$I$20)</f>
        <v/>
      </c>
      <c r="AG18" s="304"/>
      <c r="AH18" s="389"/>
      <c r="AI18" s="303" t="str">
        <f>IF(AH16="","",AH16*評估費用試算工具!$I$20)</f>
        <v/>
      </c>
      <c r="AJ18" s="304"/>
      <c r="AK18" s="389"/>
      <c r="AL18" s="303" t="str">
        <f>IF(AK16="","",AK16*評估費用試算工具!$I$20)</f>
        <v/>
      </c>
      <c r="AM18" s="304"/>
      <c r="AN18" s="389"/>
      <c r="AO18" s="303" t="str">
        <f>IF(AN16="","",AN16*評估費用試算工具!$I$20)</f>
        <v/>
      </c>
      <c r="AP18" s="304"/>
      <c r="AQ18" s="389"/>
      <c r="AR18" s="303" t="str">
        <f>IF(AQ16="","",AQ16*評估費用試算工具!$I$20)</f>
        <v/>
      </c>
      <c r="AS18" s="304"/>
      <c r="AU18" s="10">
        <v>11</v>
      </c>
      <c r="AV18" s="10" t="str">
        <f t="shared" ca="1" si="18"/>
        <v/>
      </c>
      <c r="AW18" s="14" t="str">
        <f t="shared" ca="1" si="19"/>
        <v/>
      </c>
      <c r="AX18" s="14" t="str">
        <f t="shared" ca="1" si="20"/>
        <v/>
      </c>
      <c r="AY18" s="14" t="str">
        <f t="shared" ca="1" si="21"/>
        <v/>
      </c>
      <c r="BA18" s="107" t="str">
        <f t="shared" si="26"/>
        <v/>
      </c>
      <c r="BG18" s="33" t="str">
        <f t="shared" si="23"/>
        <v/>
      </c>
    </row>
    <row r="19" spans="1:59" ht="8.15" customHeight="1" thickBot="1">
      <c r="A19" s="341"/>
      <c r="B19" s="214"/>
      <c r="C19" s="215"/>
      <c r="D19" s="209"/>
      <c r="E19" s="220"/>
      <c r="F19" s="221"/>
      <c r="G19" s="209"/>
      <c r="H19" s="311"/>
      <c r="I19" s="342"/>
      <c r="J19" s="318"/>
      <c r="K19" s="309"/>
      <c r="N19" s="358"/>
      <c r="O19" s="253"/>
      <c r="P19" s="390"/>
      <c r="Q19" s="305"/>
      <c r="R19" s="306"/>
      <c r="S19" s="390"/>
      <c r="T19" s="305"/>
      <c r="U19" s="306"/>
      <c r="V19" s="390"/>
      <c r="W19" s="305"/>
      <c r="X19" s="306"/>
      <c r="Y19" s="390"/>
      <c r="Z19" s="305"/>
      <c r="AA19" s="306"/>
      <c r="AB19" s="390"/>
      <c r="AC19" s="305"/>
      <c r="AD19" s="306"/>
      <c r="AE19" s="390"/>
      <c r="AF19" s="305"/>
      <c r="AG19" s="306"/>
      <c r="AH19" s="390"/>
      <c r="AI19" s="305"/>
      <c r="AJ19" s="306"/>
      <c r="AK19" s="390"/>
      <c r="AL19" s="305"/>
      <c r="AM19" s="306"/>
      <c r="AN19" s="390"/>
      <c r="AO19" s="305"/>
      <c r="AP19" s="306"/>
      <c r="AQ19" s="390"/>
      <c r="AR19" s="305"/>
      <c r="AS19" s="306"/>
      <c r="AU19" s="10">
        <v>12</v>
      </c>
      <c r="AV19" s="10" t="str">
        <f t="shared" ca="1" si="18"/>
        <v/>
      </c>
      <c r="AW19" s="14" t="str">
        <f t="shared" ca="1" si="19"/>
        <v/>
      </c>
      <c r="AX19" s="14" t="str">
        <f t="shared" ca="1" si="20"/>
        <v/>
      </c>
      <c r="AY19" s="14" t="str">
        <f t="shared" ca="1" si="21"/>
        <v/>
      </c>
      <c r="BA19" s="107" t="str">
        <f t="shared" si="26"/>
        <v/>
      </c>
      <c r="BF19" s="10" t="s">
        <v>82</v>
      </c>
      <c r="BG19" s="34"/>
    </row>
    <row r="20" spans="1:59" ht="8.15" customHeight="1">
      <c r="A20" s="339">
        <v>3</v>
      </c>
      <c r="B20" s="210"/>
      <c r="C20" s="211"/>
      <c r="D20" s="207"/>
      <c r="E20" s="216"/>
      <c r="F20" s="217"/>
      <c r="G20" s="207"/>
      <c r="H20" s="312" t="s">
        <v>71</v>
      </c>
      <c r="I20" s="343" t="s">
        <v>4</v>
      </c>
      <c r="J20" s="319" t="s">
        <v>130</v>
      </c>
      <c r="K20" s="313"/>
      <c r="N20" s="346" t="s">
        <v>83</v>
      </c>
      <c r="O20" s="347"/>
      <c r="P20" s="279" t="str">
        <f ca="1">IF(SUM(R7,Q11,Q16,Q18)=0,"",SUM(R7,Q11,Q16,Q18))</f>
        <v/>
      </c>
      <c r="Q20" s="280"/>
      <c r="R20" s="281"/>
      <c r="S20" s="279" t="str">
        <f t="shared" ref="S20" ca="1" si="27">IF(SUM(U7,T11,T16,T18)=0,"",SUM(U7,T11,T16,T18))</f>
        <v/>
      </c>
      <c r="T20" s="280"/>
      <c r="U20" s="281"/>
      <c r="V20" s="279" t="str">
        <f t="shared" ref="V20" ca="1" si="28">IF(SUM(X7,W11,W16,W18)=0,"",SUM(X7,W11,W16,W18))</f>
        <v/>
      </c>
      <c r="W20" s="280"/>
      <c r="X20" s="281"/>
      <c r="Y20" s="279" t="str">
        <f t="shared" ref="Y20" ca="1" si="29">IF(SUM(AA7,Z11,Z16,Z18)=0,"",SUM(AA7,Z11,Z16,Z18))</f>
        <v/>
      </c>
      <c r="Z20" s="280"/>
      <c r="AA20" s="281"/>
      <c r="AB20" s="279" t="str">
        <f t="shared" ref="AB20" ca="1" si="30">IF(SUM(AD7,AC11,AC16,AC18)=0,"",SUM(AD7,AC11,AC16,AC18))</f>
        <v/>
      </c>
      <c r="AC20" s="280"/>
      <c r="AD20" s="281"/>
      <c r="AE20" s="279" t="str">
        <f t="shared" ref="AE20" ca="1" si="31">IF(SUM(AG7,AF11,AF16,AF18)=0,"",SUM(AG7,AF11,AF16,AF18))</f>
        <v/>
      </c>
      <c r="AF20" s="280"/>
      <c r="AG20" s="281"/>
      <c r="AH20" s="279" t="str">
        <f t="shared" ref="AH20" ca="1" si="32">IF(SUM(AJ7,AI11,AI16,AI18)=0,"",SUM(AJ7,AI11,AI16,AI18))</f>
        <v/>
      </c>
      <c r="AI20" s="280"/>
      <c r="AJ20" s="281"/>
      <c r="AK20" s="279" t="str">
        <f t="shared" ref="AK20" ca="1" si="33">IF(SUM(AM7,AL11,AL16,AL18)=0,"",SUM(AM7,AL11,AL16,AL18))</f>
        <v/>
      </c>
      <c r="AL20" s="280"/>
      <c r="AM20" s="281"/>
      <c r="AN20" s="279" t="str">
        <f t="shared" ref="AN20" ca="1" si="34">IF(SUM(AP7,AO11,AO16,AO18)=0,"",SUM(AP7,AO11,AO16,AO18))</f>
        <v/>
      </c>
      <c r="AO20" s="280"/>
      <c r="AP20" s="281"/>
      <c r="AQ20" s="279" t="str">
        <f t="shared" ref="AQ20" ca="1" si="35">IF(SUM(AS7,AR11,AR16,AR18)=0,"",SUM(AS7,AR11,AR16,AR18))</f>
        <v/>
      </c>
      <c r="AR20" s="280"/>
      <c r="AS20" s="281"/>
      <c r="AU20" s="10">
        <v>13</v>
      </c>
      <c r="AV20" s="10" t="str">
        <f t="shared" ca="1" si="18"/>
        <v/>
      </c>
      <c r="AW20" s="14" t="str">
        <f t="shared" ca="1" si="19"/>
        <v/>
      </c>
      <c r="AX20" s="14" t="str">
        <f t="shared" ca="1" si="20"/>
        <v/>
      </c>
      <c r="AY20" s="14" t="str">
        <f t="shared" ca="1" si="21"/>
        <v/>
      </c>
      <c r="BA20" s="107" t="str">
        <f>IF($K$20="","",$K$20)</f>
        <v/>
      </c>
      <c r="BF20" s="10">
        <f ca="1">COUNT(BE8:BE17)</f>
        <v>0</v>
      </c>
      <c r="BG20" s="34"/>
    </row>
    <row r="21" spans="1:59" ht="8.15" customHeight="1">
      <c r="A21" s="340"/>
      <c r="B21" s="212"/>
      <c r="C21" s="213"/>
      <c r="D21" s="208"/>
      <c r="E21" s="218"/>
      <c r="F21" s="219"/>
      <c r="G21" s="208"/>
      <c r="H21" s="310"/>
      <c r="I21" s="316"/>
      <c r="J21" s="320"/>
      <c r="K21" s="314"/>
      <c r="N21" s="348"/>
      <c r="O21" s="349"/>
      <c r="P21" s="282"/>
      <c r="Q21" s="283"/>
      <c r="R21" s="284"/>
      <c r="S21" s="282"/>
      <c r="T21" s="283"/>
      <c r="U21" s="284"/>
      <c r="V21" s="282"/>
      <c r="W21" s="283"/>
      <c r="X21" s="284"/>
      <c r="Y21" s="282"/>
      <c r="Z21" s="283"/>
      <c r="AA21" s="284"/>
      <c r="AB21" s="282"/>
      <c r="AC21" s="283"/>
      <c r="AD21" s="284"/>
      <c r="AE21" s="282"/>
      <c r="AF21" s="283"/>
      <c r="AG21" s="284"/>
      <c r="AH21" s="282"/>
      <c r="AI21" s="283"/>
      <c r="AJ21" s="284"/>
      <c r="AK21" s="282"/>
      <c r="AL21" s="283"/>
      <c r="AM21" s="284"/>
      <c r="AN21" s="282"/>
      <c r="AO21" s="283"/>
      <c r="AP21" s="284"/>
      <c r="AQ21" s="282"/>
      <c r="AR21" s="283"/>
      <c r="AS21" s="284"/>
      <c r="AU21" s="10">
        <v>14</v>
      </c>
      <c r="AV21" s="10" t="str">
        <f t="shared" ca="1" si="18"/>
        <v/>
      </c>
      <c r="AW21" s="14" t="str">
        <f t="shared" ca="1" si="19"/>
        <v/>
      </c>
      <c r="AX21" s="14" t="str">
        <f t="shared" ca="1" si="20"/>
        <v/>
      </c>
      <c r="AY21" s="14" t="str">
        <f t="shared" ca="1" si="21"/>
        <v/>
      </c>
      <c r="BA21" s="107" t="str">
        <f t="shared" ref="BA21:BA25" si="36">IF($K$20="","",$K$20)</f>
        <v/>
      </c>
    </row>
    <row r="22" spans="1:59" ht="8.15" customHeight="1">
      <c r="A22" s="340"/>
      <c r="B22" s="212"/>
      <c r="C22" s="213"/>
      <c r="D22" s="208"/>
      <c r="E22" s="220"/>
      <c r="F22" s="221"/>
      <c r="G22" s="208"/>
      <c r="H22" s="310" t="s">
        <v>71</v>
      </c>
      <c r="I22" s="316" t="s">
        <v>78</v>
      </c>
      <c r="J22" s="320"/>
      <c r="K22" s="314"/>
      <c r="AU22" s="10">
        <v>15</v>
      </c>
      <c r="AV22" s="10" t="str">
        <f t="shared" ca="1" si="18"/>
        <v/>
      </c>
      <c r="AW22" s="14" t="str">
        <f t="shared" ca="1" si="19"/>
        <v/>
      </c>
      <c r="AX22" s="14" t="str">
        <f t="shared" ca="1" si="20"/>
        <v/>
      </c>
      <c r="AY22" s="14" t="str">
        <f t="shared" ca="1" si="21"/>
        <v/>
      </c>
      <c r="BA22" s="107" t="str">
        <f t="shared" si="36"/>
        <v/>
      </c>
    </row>
    <row r="23" spans="1:59" ht="8.15" customHeight="1">
      <c r="A23" s="340"/>
      <c r="B23" s="212"/>
      <c r="C23" s="213"/>
      <c r="D23" s="208"/>
      <c r="E23" s="216"/>
      <c r="F23" s="217"/>
      <c r="G23" s="208"/>
      <c r="H23" s="310"/>
      <c r="I23" s="316"/>
      <c r="J23" s="317" t="s">
        <v>79</v>
      </c>
      <c r="K23" s="308"/>
      <c r="AU23" s="10">
        <v>16</v>
      </c>
      <c r="AV23" s="10" t="str">
        <f t="shared" ca="1" si="18"/>
        <v/>
      </c>
      <c r="AW23" s="14" t="str">
        <f t="shared" ca="1" si="19"/>
        <v/>
      </c>
      <c r="AX23" s="14" t="str">
        <f t="shared" ca="1" si="20"/>
        <v/>
      </c>
      <c r="AY23" s="14" t="str">
        <f t="shared" ca="1" si="21"/>
        <v/>
      </c>
      <c r="BA23" s="107" t="str">
        <f t="shared" si="36"/>
        <v/>
      </c>
    </row>
    <row r="24" spans="1:59" ht="8.15" customHeight="1">
      <c r="A24" s="340"/>
      <c r="B24" s="212"/>
      <c r="C24" s="213"/>
      <c r="D24" s="208"/>
      <c r="E24" s="218"/>
      <c r="F24" s="219"/>
      <c r="G24" s="208"/>
      <c r="H24" s="310" t="s">
        <v>71</v>
      </c>
      <c r="I24" s="316" t="s">
        <v>146</v>
      </c>
      <c r="J24" s="317"/>
      <c r="K24" s="308"/>
      <c r="T24" s="397"/>
      <c r="U24" s="292" t="s">
        <v>107</v>
      </c>
      <c r="V24" s="292"/>
      <c r="X24" s="291"/>
      <c r="Y24" s="292" t="s">
        <v>105</v>
      </c>
      <c r="Z24" s="292"/>
      <c r="AU24" s="10">
        <v>17</v>
      </c>
      <c r="AV24" s="10" t="str">
        <f t="shared" ca="1" si="18"/>
        <v/>
      </c>
      <c r="AW24" s="14" t="str">
        <f t="shared" ca="1" si="19"/>
        <v/>
      </c>
      <c r="AX24" s="14" t="str">
        <f t="shared" ca="1" si="20"/>
        <v/>
      </c>
      <c r="AY24" s="14" t="str">
        <f t="shared" ca="1" si="21"/>
        <v/>
      </c>
      <c r="BA24" s="107" t="str">
        <f t="shared" si="36"/>
        <v/>
      </c>
    </row>
    <row r="25" spans="1:59" ht="8.15" customHeight="1">
      <c r="A25" s="341"/>
      <c r="B25" s="214"/>
      <c r="C25" s="215"/>
      <c r="D25" s="209"/>
      <c r="E25" s="220"/>
      <c r="F25" s="221"/>
      <c r="G25" s="209"/>
      <c r="H25" s="311"/>
      <c r="I25" s="342"/>
      <c r="J25" s="318"/>
      <c r="K25" s="309"/>
      <c r="T25" s="397"/>
      <c r="U25" s="292"/>
      <c r="V25" s="292"/>
      <c r="X25" s="291"/>
      <c r="Y25" s="292"/>
      <c r="Z25" s="292"/>
      <c r="AU25" s="10">
        <v>18</v>
      </c>
      <c r="AV25" s="10" t="str">
        <f t="shared" ca="1" si="18"/>
        <v/>
      </c>
      <c r="AW25" s="14" t="str">
        <f t="shared" ca="1" si="19"/>
        <v/>
      </c>
      <c r="AX25" s="14" t="str">
        <f t="shared" ca="1" si="20"/>
        <v/>
      </c>
      <c r="AY25" s="14" t="str">
        <f t="shared" ca="1" si="21"/>
        <v/>
      </c>
      <c r="BA25" s="107" t="str">
        <f t="shared" si="36"/>
        <v/>
      </c>
    </row>
    <row r="26" spans="1:59" ht="8.15" customHeight="1">
      <c r="A26" s="339">
        <v>4</v>
      </c>
      <c r="B26" s="210"/>
      <c r="C26" s="211"/>
      <c r="D26" s="207"/>
      <c r="E26" s="216"/>
      <c r="F26" s="217"/>
      <c r="G26" s="207"/>
      <c r="H26" s="312" t="s">
        <v>71</v>
      </c>
      <c r="I26" s="343" t="s">
        <v>4</v>
      </c>
      <c r="J26" s="319" t="s">
        <v>130</v>
      </c>
      <c r="K26" s="313"/>
      <c r="N26" s="398" t="s">
        <v>29</v>
      </c>
      <c r="O26" s="398"/>
      <c r="P26" s="398"/>
      <c r="Q26" s="398"/>
      <c r="R26" s="398"/>
      <c r="AU26" s="10">
        <v>19</v>
      </c>
      <c r="AV26" s="10" t="str">
        <f t="shared" ca="1" si="18"/>
        <v/>
      </c>
      <c r="AW26" s="14" t="str">
        <f t="shared" ca="1" si="19"/>
        <v/>
      </c>
      <c r="AX26" s="14" t="str">
        <f t="shared" ca="1" si="20"/>
        <v/>
      </c>
      <c r="AY26" s="14" t="str">
        <f t="shared" ca="1" si="21"/>
        <v/>
      </c>
      <c r="BA26" s="107" t="str">
        <f>IF($K$26="","",$K$26)</f>
        <v/>
      </c>
    </row>
    <row r="27" spans="1:59" ht="8.15" customHeight="1" thickBot="1">
      <c r="A27" s="340"/>
      <c r="B27" s="212"/>
      <c r="C27" s="213"/>
      <c r="D27" s="208"/>
      <c r="E27" s="218"/>
      <c r="F27" s="219"/>
      <c r="G27" s="208"/>
      <c r="H27" s="310"/>
      <c r="I27" s="316"/>
      <c r="J27" s="320"/>
      <c r="K27" s="314"/>
      <c r="N27" s="398"/>
      <c r="O27" s="398"/>
      <c r="P27" s="398"/>
      <c r="Q27" s="398"/>
      <c r="R27" s="398"/>
      <c r="AU27" s="10">
        <v>20</v>
      </c>
      <c r="AV27" s="10" t="str">
        <f t="shared" ca="1" si="18"/>
        <v/>
      </c>
      <c r="AW27" s="14" t="str">
        <f t="shared" ca="1" si="19"/>
        <v/>
      </c>
      <c r="AX27" s="14" t="str">
        <f t="shared" ca="1" si="20"/>
        <v/>
      </c>
      <c r="AY27" s="14" t="str">
        <f t="shared" ca="1" si="21"/>
        <v/>
      </c>
      <c r="BA27" s="107" t="str">
        <f t="shared" ref="BA27:BA31" si="37">IF($K$26="","",$K$26)</f>
        <v/>
      </c>
    </row>
    <row r="28" spans="1:59" ht="8.15" customHeight="1">
      <c r="A28" s="340"/>
      <c r="B28" s="212"/>
      <c r="C28" s="213"/>
      <c r="D28" s="208"/>
      <c r="E28" s="220"/>
      <c r="F28" s="221"/>
      <c r="G28" s="208"/>
      <c r="H28" s="310" t="s">
        <v>71</v>
      </c>
      <c r="I28" s="316" t="s">
        <v>78</v>
      </c>
      <c r="J28" s="320"/>
      <c r="K28" s="314"/>
      <c r="N28" s="321" t="s">
        <v>155</v>
      </c>
      <c r="O28" s="321"/>
      <c r="P28" s="287" t="s">
        <v>18</v>
      </c>
      <c r="Q28" s="289" t="s">
        <v>1</v>
      </c>
      <c r="R28" s="290" t="s">
        <v>19</v>
      </c>
      <c r="BA28" s="107" t="str">
        <f t="shared" si="37"/>
        <v/>
      </c>
    </row>
    <row r="29" spans="1:59" ht="8.15" customHeight="1">
      <c r="A29" s="340"/>
      <c r="B29" s="212"/>
      <c r="C29" s="213"/>
      <c r="D29" s="208"/>
      <c r="E29" s="216"/>
      <c r="F29" s="217"/>
      <c r="G29" s="208"/>
      <c r="H29" s="310"/>
      <c r="I29" s="316"/>
      <c r="J29" s="317" t="s">
        <v>79</v>
      </c>
      <c r="K29" s="308"/>
      <c r="N29" s="321"/>
      <c r="O29" s="321"/>
      <c r="P29" s="288"/>
      <c r="Q29" s="289"/>
      <c r="R29" s="290"/>
      <c r="BA29" s="107" t="str">
        <f t="shared" si="37"/>
        <v/>
      </c>
    </row>
    <row r="30" spans="1:59" ht="8.15" customHeight="1">
      <c r="A30" s="340"/>
      <c r="B30" s="212"/>
      <c r="C30" s="213"/>
      <c r="D30" s="208"/>
      <c r="E30" s="218"/>
      <c r="F30" s="219"/>
      <c r="G30" s="208"/>
      <c r="H30" s="310" t="s">
        <v>71</v>
      </c>
      <c r="I30" s="316" t="s">
        <v>146</v>
      </c>
      <c r="J30" s="317"/>
      <c r="K30" s="308"/>
      <c r="N30" s="373" t="s">
        <v>3</v>
      </c>
      <c r="O30" s="356" t="s">
        <v>4</v>
      </c>
      <c r="P30" s="323" t="str">
        <f>IF(COUNTIFS(H:H,"■",I:I,O30)=0,"",COUNTIFS(H:H,"■",I:I,O30))</f>
        <v/>
      </c>
      <c r="Q30" s="368" t="str">
        <f>IF(P30="","",P30*評估費用試算工具!$I$4)</f>
        <v/>
      </c>
      <c r="R30" s="271" t="str">
        <f>IF(SUM(Q30:Q33)=0,"",SUM(Q30:Q33))</f>
        <v/>
      </c>
      <c r="BA30" s="107" t="str">
        <f t="shared" si="37"/>
        <v/>
      </c>
    </row>
    <row r="31" spans="1:59" ht="8.15" customHeight="1">
      <c r="A31" s="341"/>
      <c r="B31" s="214"/>
      <c r="C31" s="215"/>
      <c r="D31" s="209"/>
      <c r="E31" s="220"/>
      <c r="F31" s="221"/>
      <c r="G31" s="209"/>
      <c r="H31" s="311"/>
      <c r="I31" s="342"/>
      <c r="J31" s="318"/>
      <c r="K31" s="309"/>
      <c r="N31" s="374"/>
      <c r="O31" s="357"/>
      <c r="P31" s="367"/>
      <c r="Q31" s="369"/>
      <c r="R31" s="272"/>
      <c r="BA31" s="107" t="str">
        <f t="shared" si="37"/>
        <v/>
      </c>
    </row>
    <row r="32" spans="1:59" ht="8.15" customHeight="1">
      <c r="A32" s="339">
        <v>5</v>
      </c>
      <c r="B32" s="210"/>
      <c r="C32" s="211"/>
      <c r="D32" s="207"/>
      <c r="E32" s="216"/>
      <c r="F32" s="217"/>
      <c r="G32" s="207"/>
      <c r="H32" s="312" t="s">
        <v>71</v>
      </c>
      <c r="I32" s="343" t="s">
        <v>4</v>
      </c>
      <c r="J32" s="319" t="s">
        <v>130</v>
      </c>
      <c r="K32" s="313"/>
      <c r="N32" s="374"/>
      <c r="O32" s="356" t="s">
        <v>5</v>
      </c>
      <c r="P32" s="323" t="str">
        <f>IF(COUNTIFS(H:H,"■",I:I,O32)=0,"",COUNTIFS(H:H,"■",I:I,O32))</f>
        <v/>
      </c>
      <c r="Q32" s="368" t="str">
        <f>IF(P32="","",P32*評估費用試算工具!$I$5)</f>
        <v/>
      </c>
      <c r="R32" s="272"/>
      <c r="BA32" s="107" t="str">
        <f>IF($K$32="","",$K$32)</f>
        <v/>
      </c>
    </row>
    <row r="33" spans="1:53" ht="8.15" customHeight="1">
      <c r="A33" s="340"/>
      <c r="B33" s="212"/>
      <c r="C33" s="213"/>
      <c r="D33" s="208"/>
      <c r="E33" s="218"/>
      <c r="F33" s="219"/>
      <c r="G33" s="208"/>
      <c r="H33" s="310"/>
      <c r="I33" s="316"/>
      <c r="J33" s="320"/>
      <c r="K33" s="314"/>
      <c r="N33" s="375"/>
      <c r="O33" s="357"/>
      <c r="P33" s="367"/>
      <c r="Q33" s="369"/>
      <c r="R33" s="273"/>
      <c r="X33" s="106"/>
      <c r="BA33" s="107" t="str">
        <f t="shared" ref="BA33:BA37" si="38">IF($K$32="","",$K$32)</f>
        <v/>
      </c>
    </row>
    <row r="34" spans="1:53" ht="8.15" customHeight="1">
      <c r="A34" s="340"/>
      <c r="B34" s="212"/>
      <c r="C34" s="213"/>
      <c r="D34" s="208"/>
      <c r="E34" s="220"/>
      <c r="F34" s="221"/>
      <c r="G34" s="208"/>
      <c r="H34" s="310" t="s">
        <v>71</v>
      </c>
      <c r="I34" s="316" t="s">
        <v>78</v>
      </c>
      <c r="J34" s="320"/>
      <c r="K34" s="314"/>
      <c r="N34" s="358" t="s">
        <v>147</v>
      </c>
      <c r="O34" s="253"/>
      <c r="P34" s="370" t="str">
        <f>IF(COUNTIFS(H:H,"■",I:I,"鑑定評估報告")=0,"",COUNTIFS(H:H,"■",I:I,"鑑定評估報告"))</f>
        <v/>
      </c>
      <c r="Q34" s="263" t="str">
        <f>IF(P34="","",P34*評估費用試算工具!$I$16)</f>
        <v/>
      </c>
      <c r="R34" s="372"/>
      <c r="BA34" s="107" t="str">
        <f t="shared" si="38"/>
        <v/>
      </c>
    </row>
    <row r="35" spans="1:53" ht="8.15" customHeight="1">
      <c r="A35" s="340"/>
      <c r="B35" s="212"/>
      <c r="C35" s="213"/>
      <c r="D35" s="208"/>
      <c r="E35" s="216"/>
      <c r="F35" s="217"/>
      <c r="G35" s="208"/>
      <c r="H35" s="310"/>
      <c r="I35" s="316"/>
      <c r="J35" s="317" t="s">
        <v>79</v>
      </c>
      <c r="K35" s="308"/>
      <c r="N35" s="358"/>
      <c r="O35" s="253"/>
      <c r="P35" s="370"/>
      <c r="Q35" s="263"/>
      <c r="R35" s="372"/>
      <c r="X35" s="108"/>
      <c r="BA35" s="107" t="str">
        <f t="shared" si="38"/>
        <v/>
      </c>
    </row>
    <row r="36" spans="1:53" ht="8.15" customHeight="1" thickBot="1">
      <c r="A36" s="340"/>
      <c r="B36" s="212"/>
      <c r="C36" s="213"/>
      <c r="D36" s="208"/>
      <c r="E36" s="218"/>
      <c r="F36" s="219"/>
      <c r="G36" s="208"/>
      <c r="H36" s="310" t="s">
        <v>71</v>
      </c>
      <c r="I36" s="316" t="s">
        <v>146</v>
      </c>
      <c r="J36" s="317"/>
      <c r="K36" s="308"/>
      <c r="BA36" s="107" t="str">
        <f t="shared" si="38"/>
        <v/>
      </c>
    </row>
    <row r="37" spans="1:53" ht="8.15" customHeight="1">
      <c r="A37" s="341"/>
      <c r="B37" s="214"/>
      <c r="C37" s="215"/>
      <c r="D37" s="209"/>
      <c r="E37" s="220"/>
      <c r="F37" s="221"/>
      <c r="G37" s="209"/>
      <c r="H37" s="311"/>
      <c r="I37" s="342"/>
      <c r="J37" s="318"/>
      <c r="K37" s="309"/>
      <c r="N37" s="321" t="s">
        <v>155</v>
      </c>
      <c r="O37" s="321"/>
      <c r="P37" s="285" t="s">
        <v>85</v>
      </c>
      <c r="Q37" s="293" t="s">
        <v>19</v>
      </c>
      <c r="R37" s="297"/>
      <c r="BA37" s="107" t="str">
        <f t="shared" si="38"/>
        <v/>
      </c>
    </row>
    <row r="38" spans="1:53" ht="8.15" customHeight="1">
      <c r="A38" s="339">
        <v>6</v>
      </c>
      <c r="B38" s="210"/>
      <c r="C38" s="211"/>
      <c r="D38" s="207"/>
      <c r="E38" s="216"/>
      <c r="F38" s="217"/>
      <c r="G38" s="207"/>
      <c r="H38" s="312" t="s">
        <v>71</v>
      </c>
      <c r="I38" s="343" t="s">
        <v>4</v>
      </c>
      <c r="J38" s="319" t="s">
        <v>130</v>
      </c>
      <c r="K38" s="313"/>
      <c r="N38" s="321"/>
      <c r="O38" s="321"/>
      <c r="P38" s="286"/>
      <c r="Q38" s="295"/>
      <c r="R38" s="298"/>
      <c r="X38" s="109"/>
      <c r="BA38" s="107" t="str">
        <f>IF($K$38="","",$K$38)</f>
        <v/>
      </c>
    </row>
    <row r="39" spans="1:53" ht="8.15" customHeight="1">
      <c r="A39" s="340"/>
      <c r="B39" s="212"/>
      <c r="C39" s="213"/>
      <c r="D39" s="208"/>
      <c r="E39" s="218"/>
      <c r="F39" s="219"/>
      <c r="G39" s="208"/>
      <c r="H39" s="310"/>
      <c r="I39" s="316"/>
      <c r="J39" s="320"/>
      <c r="K39" s="314"/>
      <c r="N39" s="395" t="s">
        <v>119</v>
      </c>
      <c r="O39" s="396"/>
      <c r="P39" s="391" t="str">
        <f>IF(SUM(P16,S16,V16,Y16,AB16,AE16,AH16,AK16,AN16,AQ16)=0,"",SUM(P16,S16,V16,Y16,AB16,AE16,AH16,AK16,AN16,AQ16))</f>
        <v/>
      </c>
      <c r="Q39" s="263" t="str">
        <f>IF(SUM(Q16,T16,W16,Z16,AC16,AF16,AI16,AL16,AO16,AR16)=0,"",SUM(Q16,T16,W16,Z16,AC16,AF16,AI16,AL16,AO16,AR16))</f>
        <v/>
      </c>
      <c r="R39" s="372"/>
      <c r="S39" s="394" t="str">
        <f>IF(P39="","",IF(P39*評估費用試算工具!$I$19&lt;&gt;Q39,"錯誤",""))</f>
        <v/>
      </c>
      <c r="BA39" s="107" t="str">
        <f t="shared" ref="BA39:BA43" si="39">IF($K$38="","",$K$38)</f>
        <v/>
      </c>
    </row>
    <row r="40" spans="1:53" ht="8.15" customHeight="1">
      <c r="A40" s="340"/>
      <c r="B40" s="212"/>
      <c r="C40" s="213"/>
      <c r="D40" s="208"/>
      <c r="E40" s="220"/>
      <c r="F40" s="221"/>
      <c r="G40" s="208"/>
      <c r="H40" s="310" t="s">
        <v>71</v>
      </c>
      <c r="I40" s="316" t="s">
        <v>78</v>
      </c>
      <c r="J40" s="320"/>
      <c r="K40" s="314"/>
      <c r="N40" s="395"/>
      <c r="O40" s="396"/>
      <c r="P40" s="392"/>
      <c r="Q40" s="263"/>
      <c r="R40" s="372"/>
      <c r="S40" s="394"/>
      <c r="BA40" s="107" t="str">
        <f t="shared" si="39"/>
        <v/>
      </c>
    </row>
    <row r="41" spans="1:53" ht="8.15" customHeight="1">
      <c r="A41" s="340"/>
      <c r="B41" s="212"/>
      <c r="C41" s="213"/>
      <c r="D41" s="208"/>
      <c r="E41" s="216"/>
      <c r="F41" s="217"/>
      <c r="G41" s="208"/>
      <c r="H41" s="310"/>
      <c r="I41" s="316"/>
      <c r="J41" s="317" t="s">
        <v>79</v>
      </c>
      <c r="K41" s="308"/>
      <c r="N41" s="358" t="s">
        <v>15</v>
      </c>
      <c r="O41" s="253"/>
      <c r="P41" s="392"/>
      <c r="Q41" s="263" t="str">
        <f>IF(SUM(Q18,T18,W18,Z18,AC18,AF18,AI18,AL18,AO18,AR18)=0,"",SUM(Q18,T18,W18,Z18,AC18,AF18,AI18,AL18,AO18,AR18))</f>
        <v/>
      </c>
      <c r="R41" s="372"/>
      <c r="S41" s="394"/>
      <c r="BA41" s="107" t="str">
        <f t="shared" si="39"/>
        <v/>
      </c>
    </row>
    <row r="42" spans="1:53" ht="8.15" customHeight="1" thickBot="1">
      <c r="A42" s="340"/>
      <c r="B42" s="212"/>
      <c r="C42" s="213"/>
      <c r="D42" s="208"/>
      <c r="E42" s="218"/>
      <c r="F42" s="219"/>
      <c r="G42" s="208"/>
      <c r="H42" s="310" t="s">
        <v>71</v>
      </c>
      <c r="I42" s="316" t="s">
        <v>146</v>
      </c>
      <c r="J42" s="317"/>
      <c r="K42" s="308"/>
      <c r="N42" s="358"/>
      <c r="O42" s="253"/>
      <c r="P42" s="393"/>
      <c r="Q42" s="263"/>
      <c r="R42" s="372"/>
      <c r="S42" s="394"/>
      <c r="BA42" s="107" t="str">
        <f t="shared" si="39"/>
        <v/>
      </c>
    </row>
    <row r="43" spans="1:53" ht="8.15" customHeight="1">
      <c r="A43" s="341"/>
      <c r="B43" s="214"/>
      <c r="C43" s="215"/>
      <c r="D43" s="209"/>
      <c r="E43" s="220"/>
      <c r="F43" s="221"/>
      <c r="G43" s="209"/>
      <c r="H43" s="311"/>
      <c r="I43" s="342"/>
      <c r="J43" s="318"/>
      <c r="K43" s="309"/>
      <c r="BA43" s="107" t="str">
        <f t="shared" si="39"/>
        <v/>
      </c>
    </row>
    <row r="44" spans="1:53" ht="8.15" customHeight="1">
      <c r="A44" s="339">
        <v>7</v>
      </c>
      <c r="B44" s="210"/>
      <c r="C44" s="211"/>
      <c r="D44" s="207"/>
      <c r="E44" s="216"/>
      <c r="F44" s="217"/>
      <c r="G44" s="207"/>
      <c r="H44" s="312" t="s">
        <v>71</v>
      </c>
      <c r="I44" s="343" t="s">
        <v>4</v>
      </c>
      <c r="J44" s="319" t="s">
        <v>130</v>
      </c>
      <c r="K44" s="313"/>
      <c r="N44" s="399" t="s">
        <v>29</v>
      </c>
      <c r="O44" s="399"/>
      <c r="P44" s="400">
        <f>SUM(R30,Q34,Q39,Q41)</f>
        <v>0</v>
      </c>
      <c r="Q44" s="400"/>
      <c r="R44" s="400"/>
      <c r="BA44" s="107" t="str">
        <f>IF($K$44="","",$K$44)</f>
        <v/>
      </c>
    </row>
    <row r="45" spans="1:53" ht="8.15" customHeight="1">
      <c r="A45" s="340"/>
      <c r="B45" s="212"/>
      <c r="C45" s="213"/>
      <c r="D45" s="208"/>
      <c r="E45" s="218"/>
      <c r="F45" s="219"/>
      <c r="G45" s="208"/>
      <c r="H45" s="310"/>
      <c r="I45" s="316"/>
      <c r="J45" s="320"/>
      <c r="K45" s="314"/>
      <c r="N45" s="399"/>
      <c r="O45" s="399"/>
      <c r="P45" s="400"/>
      <c r="Q45" s="400"/>
      <c r="R45" s="400"/>
      <c r="BA45" s="107" t="str">
        <f t="shared" ref="BA45:BA49" si="40">IF($K$44="","",$K$44)</f>
        <v/>
      </c>
    </row>
    <row r="46" spans="1:53" ht="8.15" customHeight="1">
      <c r="A46" s="340"/>
      <c r="B46" s="212"/>
      <c r="C46" s="213"/>
      <c r="D46" s="208"/>
      <c r="E46" s="220"/>
      <c r="F46" s="221"/>
      <c r="G46" s="208"/>
      <c r="H46" s="310" t="s">
        <v>71</v>
      </c>
      <c r="I46" s="316" t="s">
        <v>78</v>
      </c>
      <c r="J46" s="320"/>
      <c r="K46" s="314"/>
      <c r="N46" s="399"/>
      <c r="O46" s="399"/>
      <c r="P46" s="400"/>
      <c r="Q46" s="400"/>
      <c r="R46" s="400"/>
      <c r="BA46" s="107" t="str">
        <f t="shared" si="40"/>
        <v/>
      </c>
    </row>
    <row r="47" spans="1:53" ht="8.15" customHeight="1">
      <c r="A47" s="340"/>
      <c r="B47" s="212"/>
      <c r="C47" s="213"/>
      <c r="D47" s="208"/>
      <c r="E47" s="216"/>
      <c r="F47" s="217"/>
      <c r="G47" s="208"/>
      <c r="H47" s="310"/>
      <c r="I47" s="316"/>
      <c r="J47" s="317" t="s">
        <v>79</v>
      </c>
      <c r="K47" s="308"/>
      <c r="BA47" s="107" t="str">
        <f t="shared" si="40"/>
        <v/>
      </c>
    </row>
    <row r="48" spans="1:53" ht="8.15" customHeight="1">
      <c r="A48" s="340"/>
      <c r="B48" s="212"/>
      <c r="C48" s="213"/>
      <c r="D48" s="208"/>
      <c r="E48" s="218"/>
      <c r="F48" s="219"/>
      <c r="G48" s="208"/>
      <c r="H48" s="310" t="s">
        <v>71</v>
      </c>
      <c r="I48" s="316" t="s">
        <v>146</v>
      </c>
      <c r="J48" s="317"/>
      <c r="K48" s="308"/>
      <c r="BA48" s="107" t="str">
        <f t="shared" si="40"/>
        <v/>
      </c>
    </row>
    <row r="49" spans="1:53" ht="8.15" customHeight="1">
      <c r="A49" s="341"/>
      <c r="B49" s="214"/>
      <c r="C49" s="215"/>
      <c r="D49" s="209"/>
      <c r="E49" s="220"/>
      <c r="F49" s="221"/>
      <c r="G49" s="209"/>
      <c r="H49" s="311"/>
      <c r="I49" s="342"/>
      <c r="J49" s="318"/>
      <c r="K49" s="309"/>
      <c r="BA49" s="107" t="str">
        <f t="shared" si="40"/>
        <v/>
      </c>
    </row>
    <row r="50" spans="1:53" ht="8.15" customHeight="1">
      <c r="A50" s="339">
        <v>8</v>
      </c>
      <c r="B50" s="210"/>
      <c r="C50" s="211"/>
      <c r="D50" s="207"/>
      <c r="E50" s="216"/>
      <c r="F50" s="217"/>
      <c r="G50" s="207"/>
      <c r="H50" s="312" t="s">
        <v>71</v>
      </c>
      <c r="I50" s="343" t="s">
        <v>4</v>
      </c>
      <c r="J50" s="319" t="s">
        <v>130</v>
      </c>
      <c r="K50" s="313"/>
      <c r="BA50" s="107" t="str">
        <f>IF($K$50="","",$K$50)</f>
        <v/>
      </c>
    </row>
    <row r="51" spans="1:53" ht="8.15" customHeight="1">
      <c r="A51" s="340"/>
      <c r="B51" s="212"/>
      <c r="C51" s="213"/>
      <c r="D51" s="208"/>
      <c r="E51" s="218"/>
      <c r="F51" s="219"/>
      <c r="G51" s="208"/>
      <c r="H51" s="310"/>
      <c r="I51" s="316"/>
      <c r="J51" s="320"/>
      <c r="K51" s="314"/>
      <c r="BA51" s="107" t="str">
        <f t="shared" ref="BA51:BA55" si="41">IF($K$50="","",$K$50)</f>
        <v/>
      </c>
    </row>
    <row r="52" spans="1:53" ht="8.15" customHeight="1">
      <c r="A52" s="340"/>
      <c r="B52" s="212"/>
      <c r="C52" s="213"/>
      <c r="D52" s="208"/>
      <c r="E52" s="220"/>
      <c r="F52" s="221"/>
      <c r="G52" s="208"/>
      <c r="H52" s="310" t="s">
        <v>71</v>
      </c>
      <c r="I52" s="316" t="s">
        <v>78</v>
      </c>
      <c r="J52" s="320"/>
      <c r="K52" s="314"/>
      <c r="BA52" s="107" t="str">
        <f t="shared" si="41"/>
        <v/>
      </c>
    </row>
    <row r="53" spans="1:53" ht="8.15" customHeight="1">
      <c r="A53" s="340"/>
      <c r="B53" s="212"/>
      <c r="C53" s="213"/>
      <c r="D53" s="208"/>
      <c r="E53" s="216"/>
      <c r="F53" s="217"/>
      <c r="G53" s="208"/>
      <c r="H53" s="310"/>
      <c r="I53" s="316"/>
      <c r="J53" s="317" t="s">
        <v>79</v>
      </c>
      <c r="K53" s="308"/>
      <c r="BA53" s="107" t="str">
        <f t="shared" si="41"/>
        <v/>
      </c>
    </row>
    <row r="54" spans="1:53" ht="8.15" customHeight="1">
      <c r="A54" s="340"/>
      <c r="B54" s="212"/>
      <c r="C54" s="213"/>
      <c r="D54" s="208"/>
      <c r="E54" s="218"/>
      <c r="F54" s="219"/>
      <c r="G54" s="208"/>
      <c r="H54" s="310" t="s">
        <v>71</v>
      </c>
      <c r="I54" s="316" t="s">
        <v>146</v>
      </c>
      <c r="J54" s="317"/>
      <c r="K54" s="308"/>
      <c r="BA54" s="107" t="str">
        <f t="shared" si="41"/>
        <v/>
      </c>
    </row>
    <row r="55" spans="1:53" ht="8.15" customHeight="1">
      <c r="A55" s="341"/>
      <c r="B55" s="214"/>
      <c r="C55" s="215"/>
      <c r="D55" s="209"/>
      <c r="E55" s="220"/>
      <c r="F55" s="221"/>
      <c r="G55" s="209"/>
      <c r="H55" s="311"/>
      <c r="I55" s="342"/>
      <c r="J55" s="318"/>
      <c r="K55" s="309"/>
      <c r="Y55" s="112"/>
      <c r="Z55" s="113"/>
      <c r="AA55" s="112"/>
      <c r="AB55" s="112"/>
      <c r="AC55" s="113"/>
      <c r="AD55" s="112"/>
      <c r="BA55" s="107" t="str">
        <f t="shared" si="41"/>
        <v/>
      </c>
    </row>
    <row r="56" spans="1:53" ht="8.15" customHeight="1">
      <c r="A56" s="339">
        <v>9</v>
      </c>
      <c r="B56" s="210"/>
      <c r="C56" s="211"/>
      <c r="D56" s="207"/>
      <c r="E56" s="216"/>
      <c r="F56" s="217"/>
      <c r="G56" s="207"/>
      <c r="H56" s="312" t="s">
        <v>71</v>
      </c>
      <c r="I56" s="343" t="s">
        <v>4</v>
      </c>
      <c r="J56" s="319" t="s">
        <v>130</v>
      </c>
      <c r="K56" s="313"/>
      <c r="BA56" s="107" t="str">
        <f>IF($K$56="","",$K$56)</f>
        <v/>
      </c>
    </row>
    <row r="57" spans="1:53" ht="8.15" customHeight="1">
      <c r="A57" s="340"/>
      <c r="B57" s="212"/>
      <c r="C57" s="213"/>
      <c r="D57" s="208"/>
      <c r="E57" s="218"/>
      <c r="F57" s="219"/>
      <c r="G57" s="208"/>
      <c r="H57" s="310"/>
      <c r="I57" s="316"/>
      <c r="J57" s="320"/>
      <c r="K57" s="314"/>
      <c r="BA57" s="107" t="str">
        <f t="shared" ref="BA57:BA61" si="42">IF($K$56="","",$K$56)</f>
        <v/>
      </c>
    </row>
    <row r="58" spans="1:53" ht="8.15" customHeight="1">
      <c r="A58" s="340"/>
      <c r="B58" s="212"/>
      <c r="C58" s="213"/>
      <c r="D58" s="208"/>
      <c r="E58" s="220"/>
      <c r="F58" s="221"/>
      <c r="G58" s="208"/>
      <c r="H58" s="310" t="s">
        <v>71</v>
      </c>
      <c r="I58" s="316" t="s">
        <v>78</v>
      </c>
      <c r="J58" s="320"/>
      <c r="K58" s="314"/>
      <c r="Y58" s="109"/>
      <c r="Z58" s="114"/>
      <c r="AA58" s="109"/>
      <c r="AB58" s="109"/>
      <c r="AC58" s="114"/>
      <c r="AD58" s="109"/>
      <c r="BA58" s="107" t="str">
        <f t="shared" si="42"/>
        <v/>
      </c>
    </row>
    <row r="59" spans="1:53" ht="8.15" customHeight="1">
      <c r="A59" s="340"/>
      <c r="B59" s="212"/>
      <c r="C59" s="213"/>
      <c r="D59" s="208"/>
      <c r="E59" s="216"/>
      <c r="F59" s="217"/>
      <c r="G59" s="208"/>
      <c r="H59" s="310"/>
      <c r="I59" s="316"/>
      <c r="J59" s="317" t="s">
        <v>79</v>
      </c>
      <c r="K59" s="308"/>
      <c r="BA59" s="107" t="str">
        <f t="shared" si="42"/>
        <v/>
      </c>
    </row>
    <row r="60" spans="1:53" ht="8.15" customHeight="1">
      <c r="A60" s="340"/>
      <c r="B60" s="212"/>
      <c r="C60" s="213"/>
      <c r="D60" s="208"/>
      <c r="E60" s="218"/>
      <c r="F60" s="219"/>
      <c r="G60" s="208"/>
      <c r="H60" s="310" t="s">
        <v>71</v>
      </c>
      <c r="I60" s="316" t="s">
        <v>146</v>
      </c>
      <c r="J60" s="317"/>
      <c r="K60" s="308"/>
      <c r="BA60" s="107" t="str">
        <f t="shared" si="42"/>
        <v/>
      </c>
    </row>
    <row r="61" spans="1:53" ht="8.15" customHeight="1">
      <c r="A61" s="341"/>
      <c r="B61" s="214"/>
      <c r="C61" s="215"/>
      <c r="D61" s="209"/>
      <c r="E61" s="220"/>
      <c r="F61" s="221"/>
      <c r="G61" s="209"/>
      <c r="H61" s="311"/>
      <c r="I61" s="342"/>
      <c r="J61" s="318"/>
      <c r="K61" s="309"/>
      <c r="BA61" s="107" t="str">
        <f t="shared" si="42"/>
        <v/>
      </c>
    </row>
    <row r="62" spans="1:53" ht="8.15" customHeight="1">
      <c r="A62" s="339">
        <v>10</v>
      </c>
      <c r="B62" s="210"/>
      <c r="C62" s="211"/>
      <c r="D62" s="207"/>
      <c r="E62" s="216"/>
      <c r="F62" s="217"/>
      <c r="G62" s="207"/>
      <c r="H62" s="312" t="s">
        <v>71</v>
      </c>
      <c r="I62" s="343" t="s">
        <v>4</v>
      </c>
      <c r="J62" s="319" t="s">
        <v>130</v>
      </c>
      <c r="K62" s="313"/>
      <c r="BA62" s="107" t="str">
        <f>IF($K$62="","",$K$62)</f>
        <v/>
      </c>
    </row>
    <row r="63" spans="1:53" ht="8.15" customHeight="1">
      <c r="A63" s="340"/>
      <c r="B63" s="212"/>
      <c r="C63" s="213"/>
      <c r="D63" s="208"/>
      <c r="E63" s="218"/>
      <c r="F63" s="219"/>
      <c r="G63" s="208"/>
      <c r="H63" s="310"/>
      <c r="I63" s="316"/>
      <c r="J63" s="320"/>
      <c r="K63" s="314"/>
      <c r="BA63" s="107" t="str">
        <f t="shared" ref="BA63:BA67" si="43">IF($K$62="","",$K$62)</f>
        <v/>
      </c>
    </row>
    <row r="64" spans="1:53" ht="8.15" customHeight="1">
      <c r="A64" s="340"/>
      <c r="B64" s="212"/>
      <c r="C64" s="213"/>
      <c r="D64" s="208"/>
      <c r="E64" s="220"/>
      <c r="F64" s="221"/>
      <c r="G64" s="208"/>
      <c r="H64" s="310" t="s">
        <v>71</v>
      </c>
      <c r="I64" s="316" t="s">
        <v>78</v>
      </c>
      <c r="J64" s="320"/>
      <c r="K64" s="314"/>
      <c r="BA64" s="107" t="str">
        <f t="shared" si="43"/>
        <v/>
      </c>
    </row>
    <row r="65" spans="1:59" ht="8.15" customHeight="1">
      <c r="A65" s="340"/>
      <c r="B65" s="212"/>
      <c r="C65" s="213"/>
      <c r="D65" s="208"/>
      <c r="E65" s="216"/>
      <c r="F65" s="217"/>
      <c r="G65" s="208"/>
      <c r="H65" s="310"/>
      <c r="I65" s="316"/>
      <c r="J65" s="317" t="s">
        <v>79</v>
      </c>
      <c r="K65" s="308"/>
      <c r="BA65" s="107" t="str">
        <f t="shared" si="43"/>
        <v/>
      </c>
    </row>
    <row r="66" spans="1:59" ht="8.15" customHeight="1">
      <c r="A66" s="340"/>
      <c r="B66" s="212"/>
      <c r="C66" s="213"/>
      <c r="D66" s="208"/>
      <c r="E66" s="218"/>
      <c r="F66" s="219"/>
      <c r="G66" s="208"/>
      <c r="H66" s="310" t="s">
        <v>71</v>
      </c>
      <c r="I66" s="316" t="s">
        <v>146</v>
      </c>
      <c r="J66" s="317"/>
      <c r="K66" s="308"/>
      <c r="BA66" s="107" t="str">
        <f t="shared" si="43"/>
        <v/>
      </c>
    </row>
    <row r="67" spans="1:59" ht="8.15" customHeight="1" thickBot="1">
      <c r="A67" s="341"/>
      <c r="B67" s="214"/>
      <c r="C67" s="215"/>
      <c r="D67" s="209"/>
      <c r="E67" s="220"/>
      <c r="F67" s="221"/>
      <c r="G67" s="209"/>
      <c r="H67" s="311"/>
      <c r="I67" s="342"/>
      <c r="J67" s="355"/>
      <c r="K67" s="315"/>
      <c r="BA67" s="107" t="str">
        <f t="shared" si="43"/>
        <v/>
      </c>
    </row>
    <row r="68" spans="1:59" s="6" customFormat="1" ht="28.4" customHeight="1" thickTop="1">
      <c r="A68" s="353" t="s">
        <v>73</v>
      </c>
      <c r="B68" s="353"/>
      <c r="C68" s="353"/>
      <c r="D68" s="353"/>
      <c r="E68" s="322"/>
      <c r="F68" s="322"/>
      <c r="G68" s="322"/>
      <c r="I68" s="26" t="s">
        <v>72</v>
      </c>
      <c r="J68" s="243"/>
      <c r="K68" s="243"/>
      <c r="L68"/>
      <c r="M68" s="95"/>
      <c r="N68" s="95"/>
      <c r="O68" s="95"/>
      <c r="P68" s="95"/>
      <c r="Q68" s="96"/>
      <c r="R68" s="95"/>
      <c r="S68" s="95"/>
      <c r="T68" s="96"/>
      <c r="U68" s="95"/>
      <c r="V68" s="97"/>
      <c r="W68" s="101"/>
      <c r="X68" s="97"/>
      <c r="Y68" s="95"/>
      <c r="Z68" s="96"/>
      <c r="AA68" s="95"/>
      <c r="AB68" s="95"/>
      <c r="AC68" s="96"/>
      <c r="AD68" s="95"/>
      <c r="AE68" s="95"/>
      <c r="AF68" s="96"/>
      <c r="AG68" s="95"/>
      <c r="AH68" s="95"/>
      <c r="AI68" s="96"/>
      <c r="AJ68" s="95"/>
      <c r="AK68" s="95"/>
      <c r="AL68" s="96"/>
      <c r="AM68" s="95"/>
      <c r="AN68" s="95"/>
      <c r="AO68" s="96"/>
      <c r="AP68" s="95"/>
      <c r="AQ68" s="95"/>
      <c r="AR68" s="96"/>
      <c r="AS68" s="95"/>
      <c r="AT68" s="110"/>
      <c r="AU68" s="110"/>
      <c r="AV68" s="110"/>
      <c r="AW68" s="110"/>
      <c r="AX68" s="110"/>
      <c r="AY68" s="110"/>
      <c r="AZ68" s="110"/>
      <c r="BA68" s="98"/>
      <c r="BB68"/>
      <c r="BC68"/>
      <c r="BD68"/>
      <c r="BE68"/>
      <c r="BF68"/>
      <c r="BG68"/>
    </row>
    <row r="69" spans="1:59" ht="24.45" customHeight="1">
      <c r="A69" s="29" t="s">
        <v>50</v>
      </c>
      <c r="B69" s="7"/>
    </row>
    <row r="70" spans="1:59" s="1" customFormat="1" ht="46.4" customHeight="1">
      <c r="A70" s="19" t="s">
        <v>51</v>
      </c>
      <c r="B70" s="354" t="s">
        <v>126</v>
      </c>
      <c r="C70" s="354"/>
      <c r="D70" s="354"/>
      <c r="E70" s="354"/>
      <c r="F70" s="354"/>
      <c r="G70" s="354"/>
      <c r="H70" s="354"/>
      <c r="I70" s="354"/>
      <c r="J70" s="354"/>
      <c r="K70" s="354"/>
      <c r="L70"/>
      <c r="M70" s="95"/>
      <c r="N70" s="95"/>
      <c r="O70" s="95"/>
      <c r="P70" s="95"/>
      <c r="Q70" s="96"/>
      <c r="R70" s="95"/>
      <c r="S70" s="95"/>
      <c r="T70" s="96"/>
      <c r="U70" s="95"/>
      <c r="V70" s="97"/>
      <c r="W70" s="101"/>
      <c r="X70" s="97"/>
      <c r="Y70" s="95"/>
      <c r="Z70" s="96"/>
      <c r="AA70" s="95"/>
      <c r="AB70" s="95"/>
      <c r="AC70" s="96"/>
      <c r="AD70" s="95"/>
      <c r="AE70" s="95"/>
      <c r="AF70" s="96"/>
      <c r="AG70" s="95"/>
      <c r="AH70" s="95"/>
      <c r="AI70" s="96"/>
      <c r="AJ70" s="95"/>
      <c r="AK70" s="95"/>
      <c r="AL70" s="96"/>
      <c r="AM70" s="95"/>
      <c r="AN70" s="95"/>
      <c r="AO70" s="96"/>
      <c r="AP70" s="95"/>
      <c r="AQ70" s="95"/>
      <c r="AR70" s="96"/>
      <c r="AS70" s="95"/>
      <c r="AT70" s="112"/>
      <c r="AU70" s="112"/>
      <c r="AV70" s="112"/>
      <c r="AW70" s="112"/>
      <c r="AX70" s="112"/>
      <c r="AY70" s="112"/>
      <c r="AZ70" s="112"/>
      <c r="BA70" s="98"/>
      <c r="BB70"/>
      <c r="BC70"/>
      <c r="BD70"/>
      <c r="BE70"/>
      <c r="BF70"/>
      <c r="BG70"/>
    </row>
    <row r="71" spans="1:59" ht="32.950000000000003" customHeight="1">
      <c r="A71" s="19" t="s">
        <v>52</v>
      </c>
      <c r="B71" s="354" t="s">
        <v>127</v>
      </c>
      <c r="C71" s="354"/>
      <c r="D71" s="354"/>
      <c r="E71" s="354"/>
      <c r="F71" s="354"/>
      <c r="G71" s="354"/>
      <c r="H71" s="354"/>
      <c r="I71" s="354"/>
      <c r="J71" s="354"/>
      <c r="K71" s="354"/>
    </row>
    <row r="72" spans="1:59">
      <c r="A72" s="19" t="s">
        <v>53</v>
      </c>
      <c r="B72" s="354" t="s">
        <v>128</v>
      </c>
      <c r="C72" s="354"/>
      <c r="D72" s="354"/>
      <c r="E72" s="354"/>
      <c r="F72" s="354"/>
      <c r="G72" s="354"/>
      <c r="H72" s="354"/>
      <c r="I72" s="354"/>
      <c r="J72" s="354"/>
      <c r="K72" s="354"/>
      <c r="AE72" s="110"/>
      <c r="AF72" s="111"/>
      <c r="AG72" s="110"/>
      <c r="AH72" s="110"/>
      <c r="AI72" s="111"/>
      <c r="AJ72" s="110"/>
      <c r="AK72" s="110"/>
      <c r="AL72" s="111"/>
      <c r="AM72" s="110"/>
      <c r="AN72" s="110"/>
      <c r="AO72" s="111"/>
      <c r="AP72" s="110"/>
      <c r="AQ72" s="110"/>
      <c r="AR72" s="111"/>
      <c r="AS72" s="110"/>
    </row>
    <row r="73" spans="1:59" s="20" customFormat="1">
      <c r="K73" s="21"/>
      <c r="L73"/>
      <c r="M73" s="95"/>
      <c r="N73" s="95"/>
      <c r="O73" s="95"/>
      <c r="P73" s="95"/>
      <c r="Q73" s="96"/>
      <c r="R73" s="95"/>
      <c r="S73" s="95"/>
      <c r="T73" s="96"/>
      <c r="U73" s="95"/>
      <c r="V73" s="97"/>
      <c r="W73" s="101"/>
      <c r="X73" s="97"/>
      <c r="Y73" s="95"/>
      <c r="Z73" s="96"/>
      <c r="AA73" s="95"/>
      <c r="AB73" s="95"/>
      <c r="AC73" s="96"/>
      <c r="AD73" s="95"/>
      <c r="AE73" s="95"/>
      <c r="AF73" s="96"/>
      <c r="AG73" s="95"/>
      <c r="AH73" s="95"/>
      <c r="AI73" s="96"/>
      <c r="AJ73" s="95"/>
      <c r="AK73" s="95"/>
      <c r="AL73" s="96"/>
      <c r="AM73" s="95"/>
      <c r="AN73" s="95"/>
      <c r="AO73" s="96"/>
      <c r="AP73" s="95"/>
      <c r="AQ73" s="95"/>
      <c r="AR73" s="96"/>
      <c r="AS73" s="95"/>
      <c r="AT73" s="109"/>
      <c r="AU73" s="109"/>
      <c r="AV73" s="109"/>
      <c r="AW73" s="109"/>
      <c r="AX73" s="109"/>
      <c r="AY73" s="109"/>
      <c r="AZ73" s="109"/>
      <c r="BA73" s="98"/>
      <c r="BB73"/>
      <c r="BC73"/>
      <c r="BD73"/>
      <c r="BE73"/>
      <c r="BF73"/>
      <c r="BG73"/>
    </row>
    <row r="74" spans="1:59">
      <c r="AE74" s="112"/>
      <c r="AF74" s="113"/>
      <c r="AG74" s="112"/>
      <c r="AH74" s="112"/>
      <c r="AI74" s="113"/>
      <c r="AJ74" s="112"/>
      <c r="AK74" s="112"/>
      <c r="AL74" s="113"/>
      <c r="AM74" s="112"/>
      <c r="AN74" s="112"/>
      <c r="AO74" s="113"/>
      <c r="AP74" s="112"/>
      <c r="AQ74" s="112"/>
      <c r="AR74" s="113"/>
      <c r="AS74" s="112"/>
    </row>
    <row r="77" spans="1:59">
      <c r="AE77" s="109"/>
      <c r="AF77" s="114"/>
      <c r="AG77" s="109"/>
      <c r="AH77" s="109"/>
      <c r="AI77" s="114"/>
      <c r="AJ77" s="109"/>
      <c r="AK77" s="109"/>
      <c r="AL77" s="114"/>
      <c r="AM77" s="109"/>
      <c r="AN77" s="109"/>
      <c r="AO77" s="114"/>
      <c r="AP77" s="109"/>
      <c r="AQ77" s="109"/>
      <c r="AR77" s="114"/>
      <c r="AS77" s="109"/>
    </row>
    <row r="188" spans="13:13">
      <c r="M188" s="110"/>
    </row>
    <row r="195" spans="13:13">
      <c r="M195" s="109"/>
    </row>
  </sheetData>
  <sheetProtection formatRows="0"/>
  <mergeCells count="388">
    <mergeCell ref="AN2:AP2"/>
    <mergeCell ref="AC11:AD12"/>
    <mergeCell ref="AE11:AE12"/>
    <mergeCell ref="AF11:AG12"/>
    <mergeCell ref="AH11:AH12"/>
    <mergeCell ref="AI11:AJ12"/>
    <mergeCell ref="V11:V12"/>
    <mergeCell ref="S20:U21"/>
    <mergeCell ref="N14:O15"/>
    <mergeCell ref="AK2:AM2"/>
    <mergeCell ref="AE20:AG21"/>
    <mergeCell ref="AH20:AJ21"/>
    <mergeCell ref="AE14:AE15"/>
    <mergeCell ref="AH14:AH15"/>
    <mergeCell ref="AK14:AK15"/>
    <mergeCell ref="AF16:AG17"/>
    <mergeCell ref="AE16:AE19"/>
    <mergeCell ref="AH16:AH19"/>
    <mergeCell ref="AK16:AK19"/>
    <mergeCell ref="AN16:AN19"/>
    <mergeCell ref="AN14:AN15"/>
    <mergeCell ref="AN7:AN8"/>
    <mergeCell ref="AO7:AO8"/>
    <mergeCell ref="AP7:AP10"/>
    <mergeCell ref="AN20:AP21"/>
    <mergeCell ref="A1:K1"/>
    <mergeCell ref="N44:O46"/>
    <mergeCell ref="P44:R46"/>
    <mergeCell ref="Y16:Y19"/>
    <mergeCell ref="AB16:AB19"/>
    <mergeCell ref="V14:V15"/>
    <mergeCell ref="Y14:Y15"/>
    <mergeCell ref="AB14:AB15"/>
    <mergeCell ref="AB11:AB12"/>
    <mergeCell ref="V20:X21"/>
    <mergeCell ref="Y20:AA21"/>
    <mergeCell ref="AB20:AD21"/>
    <mergeCell ref="AD7:AD10"/>
    <mergeCell ref="V2:X2"/>
    <mergeCell ref="Y2:AA2"/>
    <mergeCell ref="AB2:AD2"/>
    <mergeCell ref="S11:S12"/>
    <mergeCell ref="T11:U12"/>
    <mergeCell ref="T18:U19"/>
    <mergeCell ref="S14:S15"/>
    <mergeCell ref="V16:V19"/>
    <mergeCell ref="P20:R21"/>
    <mergeCell ref="N34:O35"/>
    <mergeCell ref="P39:P42"/>
    <mergeCell ref="S39:S40"/>
    <mergeCell ref="S41:S42"/>
    <mergeCell ref="N39:O40"/>
    <mergeCell ref="Q39:R40"/>
    <mergeCell ref="N16:O17"/>
    <mergeCell ref="Q16:R17"/>
    <mergeCell ref="T16:U17"/>
    <mergeCell ref="P16:P19"/>
    <mergeCell ref="S16:S19"/>
    <mergeCell ref="P37:P38"/>
    <mergeCell ref="Q37:R38"/>
    <mergeCell ref="Q34:R35"/>
    <mergeCell ref="N30:N33"/>
    <mergeCell ref="R30:R33"/>
    <mergeCell ref="P32:P33"/>
    <mergeCell ref="Q32:Q33"/>
    <mergeCell ref="T24:T25"/>
    <mergeCell ref="U24:V25"/>
    <mergeCell ref="N26:R27"/>
    <mergeCell ref="P34:P35"/>
    <mergeCell ref="AQ11:AQ12"/>
    <mergeCell ref="AR11:AS12"/>
    <mergeCell ref="AF18:AG19"/>
    <mergeCell ref="AI18:AJ19"/>
    <mergeCell ref="AK11:AK12"/>
    <mergeCell ref="AL11:AM12"/>
    <mergeCell ref="AN11:AN12"/>
    <mergeCell ref="AO11:AP12"/>
    <mergeCell ref="AR18:AS19"/>
    <mergeCell ref="AI16:AJ17"/>
    <mergeCell ref="AL16:AM17"/>
    <mergeCell ref="AO16:AP17"/>
    <mergeCell ref="AR16:AS17"/>
    <mergeCell ref="AQ14:AQ15"/>
    <mergeCell ref="AQ16:AQ19"/>
    <mergeCell ref="AL18:AM19"/>
    <mergeCell ref="AO18:AP19"/>
    <mergeCell ref="AQ2:AS2"/>
    <mergeCell ref="AK3:AM3"/>
    <mergeCell ref="AN3:AP3"/>
    <mergeCell ref="AQ3:AS3"/>
    <mergeCell ref="AK4:AM5"/>
    <mergeCell ref="AN4:AP5"/>
    <mergeCell ref="AQ4:AS5"/>
    <mergeCell ref="AE7:AE8"/>
    <mergeCell ref="AF7:AF8"/>
    <mergeCell ref="AG7:AG10"/>
    <mergeCell ref="AH7:AH8"/>
    <mergeCell ref="AI7:AI8"/>
    <mergeCell ref="AI9:AI10"/>
    <mergeCell ref="AR7:AR8"/>
    <mergeCell ref="AS7:AS10"/>
    <mergeCell ref="AK9:AK10"/>
    <mergeCell ref="AL9:AL10"/>
    <mergeCell ref="AN9:AN10"/>
    <mergeCell ref="AO9:AO10"/>
    <mergeCell ref="AQ9:AQ10"/>
    <mergeCell ref="AR9:AR10"/>
    <mergeCell ref="AK7:AK8"/>
    <mergeCell ref="AL7:AL8"/>
    <mergeCell ref="AM7:AM10"/>
    <mergeCell ref="AQ7:AQ8"/>
    <mergeCell ref="V4:X5"/>
    <mergeCell ref="Y4:AA5"/>
    <mergeCell ref="AB4:AD5"/>
    <mergeCell ref="AE4:AG5"/>
    <mergeCell ref="AH4:AJ5"/>
    <mergeCell ref="V7:V8"/>
    <mergeCell ref="W7:W8"/>
    <mergeCell ref="X7:X10"/>
    <mergeCell ref="Y7:Y8"/>
    <mergeCell ref="Z7:Z8"/>
    <mergeCell ref="AA7:AA10"/>
    <mergeCell ref="AB7:AB8"/>
    <mergeCell ref="AC7:AC8"/>
    <mergeCell ref="AJ7:AJ10"/>
    <mergeCell ref="V9:V10"/>
    <mergeCell ref="W9:W10"/>
    <mergeCell ref="Y9:Y10"/>
    <mergeCell ref="Z9:Z10"/>
    <mergeCell ref="AB9:AB10"/>
    <mergeCell ref="AC9:AC10"/>
    <mergeCell ref="AE9:AE10"/>
    <mergeCell ref="AF9:AF10"/>
    <mergeCell ref="AH9:AH10"/>
    <mergeCell ref="AE2:AG2"/>
    <mergeCell ref="AH2:AJ2"/>
    <mergeCell ref="V3:X3"/>
    <mergeCell ref="Y3:AA3"/>
    <mergeCell ref="AB3:AD3"/>
    <mergeCell ref="AE3:AG3"/>
    <mergeCell ref="AH3:AJ3"/>
    <mergeCell ref="S9:S10"/>
    <mergeCell ref="T9:T10"/>
    <mergeCell ref="S2:U2"/>
    <mergeCell ref="S3:U3"/>
    <mergeCell ref="S4:U5"/>
    <mergeCell ref="S7:S8"/>
    <mergeCell ref="T7:T8"/>
    <mergeCell ref="U7:U10"/>
    <mergeCell ref="N2:O2"/>
    <mergeCell ref="N3:O3"/>
    <mergeCell ref="N4:O5"/>
    <mergeCell ref="P2:R2"/>
    <mergeCell ref="P3:R3"/>
    <mergeCell ref="P4:R5"/>
    <mergeCell ref="N41:O42"/>
    <mergeCell ref="P7:P8"/>
    <mergeCell ref="Q7:Q8"/>
    <mergeCell ref="P9:P10"/>
    <mergeCell ref="Q9:Q10"/>
    <mergeCell ref="N11:O12"/>
    <mergeCell ref="P11:P12"/>
    <mergeCell ref="Q11:R12"/>
    <mergeCell ref="N7:N10"/>
    <mergeCell ref="R7:R10"/>
    <mergeCell ref="Q18:R19"/>
    <mergeCell ref="N6:O6"/>
    <mergeCell ref="O30:O31"/>
    <mergeCell ref="P30:P31"/>
    <mergeCell ref="Q30:Q31"/>
    <mergeCell ref="Q41:R42"/>
    <mergeCell ref="N28:O29"/>
    <mergeCell ref="O7:O8"/>
    <mergeCell ref="K38:K40"/>
    <mergeCell ref="K50:K52"/>
    <mergeCell ref="K53:K55"/>
    <mergeCell ref="A44:A49"/>
    <mergeCell ref="B44:C49"/>
    <mergeCell ref="O9:O10"/>
    <mergeCell ref="N18:O19"/>
    <mergeCell ref="I50:I51"/>
    <mergeCell ref="J50:J52"/>
    <mergeCell ref="H52:H53"/>
    <mergeCell ref="I52:I53"/>
    <mergeCell ref="H36:H37"/>
    <mergeCell ref="I36:I37"/>
    <mergeCell ref="H38:H39"/>
    <mergeCell ref="I38:I39"/>
    <mergeCell ref="H40:H41"/>
    <mergeCell ref="I40:I41"/>
    <mergeCell ref="H30:H31"/>
    <mergeCell ref="I30:I31"/>
    <mergeCell ref="H32:H33"/>
    <mergeCell ref="I32:I33"/>
    <mergeCell ref="H34:H35"/>
    <mergeCell ref="K17:K19"/>
    <mergeCell ref="O32:O33"/>
    <mergeCell ref="E53:F55"/>
    <mergeCell ref="J53:J55"/>
    <mergeCell ref="H54:H55"/>
    <mergeCell ref="I54:I55"/>
    <mergeCell ref="A50:A55"/>
    <mergeCell ref="B50:C55"/>
    <mergeCell ref="D50:D55"/>
    <mergeCell ref="E50:F52"/>
    <mergeCell ref="G50:G55"/>
    <mergeCell ref="H50:H51"/>
    <mergeCell ref="I64:I65"/>
    <mergeCell ref="I66:I67"/>
    <mergeCell ref="I42:I43"/>
    <mergeCell ref="H44:H45"/>
    <mergeCell ref="I44:I45"/>
    <mergeCell ref="H46:H47"/>
    <mergeCell ref="I46:I47"/>
    <mergeCell ref="H48:H49"/>
    <mergeCell ref="I48:I49"/>
    <mergeCell ref="H56:H57"/>
    <mergeCell ref="I56:I57"/>
    <mergeCell ref="H58:H59"/>
    <mergeCell ref="I58:I59"/>
    <mergeCell ref="E11:F13"/>
    <mergeCell ref="D8:D13"/>
    <mergeCell ref="B8:C13"/>
    <mergeCell ref="E7:F7"/>
    <mergeCell ref="E8:F10"/>
    <mergeCell ref="G8:G13"/>
    <mergeCell ref="J20:J22"/>
    <mergeCell ref="K20:K22"/>
    <mergeCell ref="J23:J25"/>
    <mergeCell ref="K23:K25"/>
    <mergeCell ref="I22:I23"/>
    <mergeCell ref="H24:H25"/>
    <mergeCell ref="I24:I25"/>
    <mergeCell ref="H14:H15"/>
    <mergeCell ref="I14:I15"/>
    <mergeCell ref="H16:H17"/>
    <mergeCell ref="I16:I17"/>
    <mergeCell ref="H18:H19"/>
    <mergeCell ref="I18:I19"/>
    <mergeCell ref="H20:H21"/>
    <mergeCell ref="I20:I21"/>
    <mergeCell ref="H22:H23"/>
    <mergeCell ref="E17:F19"/>
    <mergeCell ref="G20:G25"/>
    <mergeCell ref="A68:D68"/>
    <mergeCell ref="J68:K68"/>
    <mergeCell ref="B70:K70"/>
    <mergeCell ref="B71:K71"/>
    <mergeCell ref="B72:K72"/>
    <mergeCell ref="A62:A67"/>
    <mergeCell ref="A56:A61"/>
    <mergeCell ref="B56:C61"/>
    <mergeCell ref="D56:D61"/>
    <mergeCell ref="E56:F58"/>
    <mergeCell ref="G56:G61"/>
    <mergeCell ref="E59:F61"/>
    <mergeCell ref="J59:J61"/>
    <mergeCell ref="B62:C67"/>
    <mergeCell ref="D62:D67"/>
    <mergeCell ref="E62:F64"/>
    <mergeCell ref="G62:G67"/>
    <mergeCell ref="E65:F67"/>
    <mergeCell ref="I62:I63"/>
    <mergeCell ref="J62:J64"/>
    <mergeCell ref="J65:J67"/>
    <mergeCell ref="J56:J58"/>
    <mergeCell ref="K56:K58"/>
    <mergeCell ref="I60:I61"/>
    <mergeCell ref="D44:D49"/>
    <mergeCell ref="E44:F46"/>
    <mergeCell ref="G44:G49"/>
    <mergeCell ref="E47:F49"/>
    <mergeCell ref="J44:J46"/>
    <mergeCell ref="K44:K46"/>
    <mergeCell ref="J47:J49"/>
    <mergeCell ref="K47:K49"/>
    <mergeCell ref="A20:A25"/>
    <mergeCell ref="B20:C25"/>
    <mergeCell ref="D20:D25"/>
    <mergeCell ref="E20:F22"/>
    <mergeCell ref="A38:A43"/>
    <mergeCell ref="B38:C43"/>
    <mergeCell ref="D38:D43"/>
    <mergeCell ref="E38:F40"/>
    <mergeCell ref="G38:G43"/>
    <mergeCell ref="E41:F43"/>
    <mergeCell ref="K29:K31"/>
    <mergeCell ref="J32:J34"/>
    <mergeCell ref="K32:K34"/>
    <mergeCell ref="J35:J37"/>
    <mergeCell ref="K35:K37"/>
    <mergeCell ref="J38:J40"/>
    <mergeCell ref="G14:G19"/>
    <mergeCell ref="A2:K2"/>
    <mergeCell ref="A4:B4"/>
    <mergeCell ref="I4:J4"/>
    <mergeCell ref="C4:F4"/>
    <mergeCell ref="E29:F31"/>
    <mergeCell ref="A32:A37"/>
    <mergeCell ref="B32:C37"/>
    <mergeCell ref="D32:D37"/>
    <mergeCell ref="E32:F34"/>
    <mergeCell ref="G32:G37"/>
    <mergeCell ref="E35:F37"/>
    <mergeCell ref="J29:J31"/>
    <mergeCell ref="E23:F25"/>
    <mergeCell ref="A26:A31"/>
    <mergeCell ref="B26:C31"/>
    <mergeCell ref="D26:D31"/>
    <mergeCell ref="E26:F28"/>
    <mergeCell ref="G26:G31"/>
    <mergeCell ref="J26:J28"/>
    <mergeCell ref="I34:I35"/>
    <mergeCell ref="H26:H27"/>
    <mergeCell ref="I26:I27"/>
    <mergeCell ref="H28:H29"/>
    <mergeCell ref="E68:G68"/>
    <mergeCell ref="W11:X12"/>
    <mergeCell ref="Y11:Y12"/>
    <mergeCell ref="Z11:AA12"/>
    <mergeCell ref="A5:K5"/>
    <mergeCell ref="A6:A7"/>
    <mergeCell ref="B6:C7"/>
    <mergeCell ref="D6:D7"/>
    <mergeCell ref="E6:F6"/>
    <mergeCell ref="G6:G7"/>
    <mergeCell ref="J6:K7"/>
    <mergeCell ref="A8:A13"/>
    <mergeCell ref="H12:H13"/>
    <mergeCell ref="I12:I13"/>
    <mergeCell ref="H8:H9"/>
    <mergeCell ref="I8:I9"/>
    <mergeCell ref="H6:I7"/>
    <mergeCell ref="H10:H11"/>
    <mergeCell ref="I10:I11"/>
    <mergeCell ref="A14:A19"/>
    <mergeCell ref="B14:C19"/>
    <mergeCell ref="D14:D19"/>
    <mergeCell ref="E14:F16"/>
    <mergeCell ref="N20:O21"/>
    <mergeCell ref="AV6:AV7"/>
    <mergeCell ref="AW6:AW7"/>
    <mergeCell ref="AX6:AX7"/>
    <mergeCell ref="AY6:AY7"/>
    <mergeCell ref="K59:K61"/>
    <mergeCell ref="H60:H61"/>
    <mergeCell ref="H62:H63"/>
    <mergeCell ref="K62:K64"/>
    <mergeCell ref="H64:H65"/>
    <mergeCell ref="K65:K67"/>
    <mergeCell ref="H66:H67"/>
    <mergeCell ref="I28:I29"/>
    <mergeCell ref="J41:J43"/>
    <mergeCell ref="K41:K43"/>
    <mergeCell ref="H42:H43"/>
    <mergeCell ref="K26:K28"/>
    <mergeCell ref="J8:J10"/>
    <mergeCell ref="K8:K10"/>
    <mergeCell ref="J11:J13"/>
    <mergeCell ref="K11:K13"/>
    <mergeCell ref="J14:J16"/>
    <mergeCell ref="K14:K16"/>
    <mergeCell ref="J17:J19"/>
    <mergeCell ref="N37:O38"/>
    <mergeCell ref="AQ20:AS21"/>
    <mergeCell ref="P14:P15"/>
    <mergeCell ref="P28:P29"/>
    <mergeCell ref="Q28:Q29"/>
    <mergeCell ref="R28:R29"/>
    <mergeCell ref="X24:X25"/>
    <mergeCell ref="Y24:Z25"/>
    <mergeCell ref="Q14:R15"/>
    <mergeCell ref="T14:U15"/>
    <mergeCell ref="W14:X15"/>
    <mergeCell ref="AR14:AS15"/>
    <mergeCell ref="Z14:AA15"/>
    <mergeCell ref="AC14:AD15"/>
    <mergeCell ref="AF14:AG15"/>
    <mergeCell ref="AI14:AJ15"/>
    <mergeCell ref="AL14:AM15"/>
    <mergeCell ref="AO14:AP15"/>
    <mergeCell ref="W16:X17"/>
    <mergeCell ref="Z16:AA17"/>
    <mergeCell ref="AC16:AD17"/>
    <mergeCell ref="W18:X19"/>
    <mergeCell ref="Z18:AA19"/>
    <mergeCell ref="AC18:AD19"/>
    <mergeCell ref="AK20:AM21"/>
  </mergeCells>
  <phoneticPr fontId="2" type="noConversion"/>
  <conditionalFormatting sqref="AW8:AY27">
    <cfRule type="containsText" dxfId="10" priority="9" operator="containsText" text="TRUE">
      <formula>NOT(ISERROR(SEARCH("TRUE",AW8)))</formula>
    </cfRule>
  </conditionalFormatting>
  <dataValidations count="4">
    <dataValidation type="list" allowBlank="1" showInputMessage="1" showErrorMessage="1" sqref="D8:D67" xr:uid="{59EACBFE-DD4F-4871-BEEA-7F7875A69CE3}">
      <formula1>"一,二,三"</formula1>
    </dataValidation>
    <dataValidation type="list" allowBlank="1" showInputMessage="1" showErrorMessage="1" sqref="E11 E17 E23 E29 E35 E41 E47 E53 E59 E65" xr:uid="{A1425F58-C50E-4C06-AE10-B2F5DF9AC776}">
      <formula1>"智能障礙,學習障礙,情緒行為障礙,自閉症,視覺障礙,聽覺障礙,語言障礙,多重障礙,肢體障礙,腦性麻痺,身體病弱,其他障礙"</formula1>
    </dataValidation>
    <dataValidation type="list" allowBlank="1" showInputMessage="1" showErrorMessage="1" sqref="E8 E14 E20 E26 E32 E38 E44 E50 E56 E62" xr:uid="{E9EC69A8-2D85-41DA-B947-46EE2D297CAF}">
      <formula1>"新鑑定,重新鑑定,更改障礙類別,跨教育階段鑑定"</formula1>
    </dataValidation>
    <dataValidation type="list" allowBlank="1" showInputMessage="1" showErrorMessage="1" sqref="H10 H8 H12 H16 H22 H28 H34 H40 H46 H52 H58 H64 H14 H20 H26 H32 H38 H44 H50 H56 H62 H18 H24 H30 H36 H42 H48 H54 H60 H66" xr:uid="{EB5046A2-A62C-4543-B832-4C6E48AABE8B}">
      <formula1>"□,■"</formula1>
    </dataValidation>
  </dataValidations>
  <printOptions horizontalCentered="1"/>
  <pageMargins left="0.23622047244094491" right="0.23622047244094491" top="0.59055118110236227" bottom="0.59055118110236227" header="0.31496062992125984" footer="0.31496062992125984"/>
  <pageSetup paperSize="9"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10">
    <tabColor theme="7" tint="0.59999389629810485"/>
  </sheetPr>
  <dimension ref="A1:BU205"/>
  <sheetViews>
    <sheetView showGridLines="0" zoomScale="115" zoomScaleNormal="115" zoomScaleSheetLayoutView="130" workbookViewId="0">
      <selection activeCell="B8" sqref="B8:C13"/>
    </sheetView>
  </sheetViews>
  <sheetFormatPr defaultRowHeight="17"/>
  <cols>
    <col min="1" max="1" width="4.77734375" customWidth="1"/>
    <col min="2" max="2" width="6.109375" customWidth="1"/>
    <col min="3" max="3" width="4.109375" customWidth="1"/>
    <col min="4" max="4" width="5.109375" customWidth="1"/>
    <col min="5" max="5" width="4.33203125" customWidth="1"/>
    <col min="6" max="6" width="9.88671875" customWidth="1"/>
    <col min="7" max="7" width="5.109375" customWidth="1"/>
    <col min="8" max="8" width="2.109375" customWidth="1"/>
    <col min="9" max="9" width="18.109375" customWidth="1"/>
    <col min="10" max="10" width="2.109375" customWidth="1"/>
    <col min="11" max="11" width="13.21875" customWidth="1"/>
    <col min="12" max="12" width="12.109375" style="8" customWidth="1"/>
    <col min="13" max="13" width="3" customWidth="1"/>
    <col min="14" max="14" width="6.5546875" customWidth="1"/>
    <col min="15" max="15" width="2.5546875" style="95" customWidth="1"/>
    <col min="16" max="16" width="3.44140625" style="95" customWidth="1"/>
    <col min="17" max="17" width="15.44140625" style="95" customWidth="1"/>
    <col min="18" max="18" width="15.21875" style="95" customWidth="1"/>
    <col min="19" max="19" width="4.5546875" style="95" customWidth="1"/>
    <col min="20" max="20" width="7.77734375" style="96" customWidth="1"/>
    <col min="21" max="21" width="7.77734375" style="95" customWidth="1"/>
    <col min="22" max="22" width="4.5546875" style="95" customWidth="1"/>
    <col min="23" max="23" width="7.77734375" style="96" customWidth="1"/>
    <col min="24" max="24" width="7.77734375" style="95" customWidth="1"/>
    <col min="25" max="25" width="4.5546875" style="95" customWidth="1"/>
    <col min="26" max="26" width="7.77734375" style="96" customWidth="1"/>
    <col min="27" max="27" width="7.77734375" style="95" customWidth="1"/>
    <col min="28" max="28" width="4.5546875" style="95" customWidth="1"/>
    <col min="29" max="29" width="7.77734375" style="96" customWidth="1"/>
    <col min="30" max="30" width="7.77734375" style="95" customWidth="1"/>
    <col min="31" max="31" width="4.5546875" style="95" customWidth="1"/>
    <col min="32" max="32" width="7.77734375" style="96" customWidth="1"/>
    <col min="33" max="33" width="7.77734375" style="95" customWidth="1"/>
    <col min="34" max="34" width="4.5546875" style="95" customWidth="1"/>
    <col min="35" max="35" width="7.77734375" style="96" customWidth="1"/>
    <col min="36" max="36" width="7.77734375" style="95" customWidth="1"/>
    <col min="37" max="37" width="4.5546875" style="95" customWidth="1"/>
    <col min="38" max="38" width="7.77734375" style="96" customWidth="1"/>
    <col min="39" max="39" width="7.77734375" style="95" customWidth="1"/>
    <col min="40" max="40" width="4.5546875" style="95" customWidth="1"/>
    <col min="41" max="41" width="7.77734375" style="96" customWidth="1"/>
    <col min="42" max="42" width="7.77734375" style="95" customWidth="1"/>
    <col min="43" max="43" width="4.5546875" style="95" customWidth="1"/>
    <col min="44" max="44" width="7.77734375" style="96" customWidth="1"/>
    <col min="45" max="45" width="7.77734375" style="95" customWidth="1"/>
    <col min="46" max="46" width="4.5546875" style="95" customWidth="1"/>
    <col min="47" max="47" width="7.77734375" style="96" customWidth="1"/>
    <col min="48" max="48" width="7.77734375" style="95" customWidth="1"/>
    <col min="49" max="49" width="9.109375" style="95" customWidth="1"/>
    <col min="50" max="51" width="9.109375" style="95"/>
    <col min="52" max="53" width="7.33203125" style="97" customWidth="1"/>
    <col min="54" max="54" width="8.88671875" style="97" customWidth="1"/>
    <col min="55" max="56" width="7.44140625" style="97" customWidth="1"/>
    <col min="57" max="57" width="6.109375" style="97" customWidth="1"/>
    <col min="58" max="58" width="11.44140625" style="97" customWidth="1"/>
    <col min="59" max="59" width="5.88671875" style="97" customWidth="1"/>
    <col min="60" max="62" width="7.5546875" style="97" customWidth="1"/>
    <col min="63" max="63" width="7.21875" style="97" customWidth="1"/>
    <col min="64" max="64" width="9.109375" style="95"/>
    <col min="65" max="65" width="5.88671875" style="11" hidden="1" customWidth="1"/>
    <col min="66" max="66" width="3.77734375" style="8" hidden="1" customWidth="1"/>
    <col min="67" max="67" width="8.44140625" style="12" hidden="1" customWidth="1"/>
    <col min="68" max="68" width="3.5546875" hidden="1" customWidth="1"/>
    <col min="69" max="69" width="9.109375" hidden="1" customWidth="1"/>
    <col min="70" max="70" width="4.21875" hidden="1" customWidth="1"/>
    <col min="71" max="71" width="3.5546875" hidden="1" customWidth="1"/>
    <col min="72" max="72" width="9.109375" hidden="1" customWidth="1"/>
    <col min="73" max="73" width="4.33203125" hidden="1" customWidth="1"/>
  </cols>
  <sheetData>
    <row r="1" spans="1:73" ht="19.7">
      <c r="A1" s="350" t="s">
        <v>115</v>
      </c>
      <c r="B1" s="350"/>
      <c r="C1" s="350"/>
      <c r="D1" s="350"/>
      <c r="E1" s="350"/>
      <c r="F1" s="350"/>
      <c r="G1" s="350"/>
      <c r="H1" s="350"/>
      <c r="I1" s="350"/>
      <c r="J1" s="350"/>
      <c r="K1" s="350"/>
      <c r="L1" s="350"/>
      <c r="M1" s="350"/>
    </row>
    <row r="2" spans="1:73" ht="22.45" customHeight="1">
      <c r="A2" s="350" t="s">
        <v>117</v>
      </c>
      <c r="B2" s="350"/>
      <c r="C2" s="350"/>
      <c r="D2" s="350"/>
      <c r="E2" s="350"/>
      <c r="F2" s="350"/>
      <c r="G2" s="350"/>
      <c r="H2" s="350"/>
      <c r="I2" s="350"/>
      <c r="J2" s="350"/>
      <c r="K2" s="350"/>
      <c r="L2" s="350"/>
      <c r="M2" s="350"/>
      <c r="P2" s="359" t="s">
        <v>40</v>
      </c>
      <c r="Q2" s="359"/>
      <c r="R2" s="359"/>
      <c r="S2" s="360" t="str">
        <f ca="1">IF(S4="","",(COLUMN(V4)-COLUMN($S$4))/3)</f>
        <v/>
      </c>
      <c r="T2" s="360"/>
      <c r="U2" s="360"/>
      <c r="V2" s="360" t="str">
        <f t="shared" ref="V2" ca="1" si="0">IF(V4="","",(COLUMN(Y4)-COLUMN($S$4))/3)</f>
        <v/>
      </c>
      <c r="W2" s="360"/>
      <c r="X2" s="360"/>
      <c r="Y2" s="360" t="str">
        <f t="shared" ref="Y2" ca="1" si="1">IF(Y4="","",(COLUMN(AB4)-COLUMN($S$4))/3)</f>
        <v/>
      </c>
      <c r="Z2" s="360"/>
      <c r="AA2" s="360"/>
      <c r="AB2" s="360" t="str">
        <f t="shared" ref="AB2" ca="1" si="2">IF(AB4="","",(COLUMN(AE4)-COLUMN($S$4))/3)</f>
        <v/>
      </c>
      <c r="AC2" s="360"/>
      <c r="AD2" s="360"/>
      <c r="AE2" s="360" t="str">
        <f t="shared" ref="AE2" ca="1" si="3">IF(AE4="","",(COLUMN(AH4)-COLUMN($S$4))/3)</f>
        <v/>
      </c>
      <c r="AF2" s="360"/>
      <c r="AG2" s="360"/>
      <c r="AH2" s="360" t="str">
        <f t="shared" ref="AH2" ca="1" si="4">IF(AH4="","",(COLUMN(AK4)-COLUMN($S$4))/3)</f>
        <v/>
      </c>
      <c r="AI2" s="360"/>
      <c r="AJ2" s="360"/>
      <c r="AK2" s="360" t="str">
        <f t="shared" ref="AK2" ca="1" si="5">IF(AK4="","",(COLUMN(AN4)-COLUMN($S$4))/3)</f>
        <v/>
      </c>
      <c r="AL2" s="360"/>
      <c r="AM2" s="360"/>
      <c r="AN2" s="360" t="str">
        <f t="shared" ref="AN2" ca="1" si="6">IF(AN4="","",(COLUMN(AQ4)-COLUMN($S$4))/3)</f>
        <v/>
      </c>
      <c r="AO2" s="360"/>
      <c r="AP2" s="360"/>
      <c r="AQ2" s="360" t="str">
        <f t="shared" ref="AQ2" ca="1" si="7">IF(AQ4="","",(COLUMN(AT4)-COLUMN($S$4))/3)</f>
        <v/>
      </c>
      <c r="AR2" s="360"/>
      <c r="AS2" s="360"/>
      <c r="AT2" s="360" t="str">
        <f t="shared" ref="AT2" ca="1" si="8">IF(AT4="","",(COLUMN(AW4)-COLUMN($S$4))/3)</f>
        <v/>
      </c>
      <c r="AU2" s="360"/>
      <c r="AV2" s="360"/>
    </row>
    <row r="3" spans="1:73" ht="21.1" customHeight="1">
      <c r="A3" s="37"/>
      <c r="B3" s="5" t="s">
        <v>64</v>
      </c>
      <c r="C3" s="38" t="s">
        <v>65</v>
      </c>
      <c r="D3" s="37"/>
      <c r="E3" s="39" t="s">
        <v>66</v>
      </c>
      <c r="G3" s="5"/>
      <c r="H3" s="352"/>
      <c r="I3" s="352"/>
      <c r="J3" s="420"/>
      <c r="K3" s="420"/>
      <c r="L3" s="420"/>
      <c r="P3" s="359" t="s">
        <v>31</v>
      </c>
      <c r="Q3" s="359"/>
      <c r="R3" s="359"/>
      <c r="S3" s="360" t="str">
        <f ca="1">IFERROR(IF(INDEX($L$8:$L$187,MATCH(S4,$L$8:$L$187,0)+3,0)=0,"",INDEX($L$8:$L$187,MATCH(S4,$L$8:$L$187,0)+3,0)),"")</f>
        <v/>
      </c>
      <c r="T3" s="360"/>
      <c r="U3" s="360"/>
      <c r="V3" s="360" t="str">
        <f ca="1">IFERROR(IF(INDEX($L$8:$L$187,MATCH(V4,$L$8:$L$187,0)+3,0)=0,"",INDEX($L$8:$L$187,MATCH(V4,$L$8:$L$187,0)+3,0)),"")</f>
        <v/>
      </c>
      <c r="W3" s="360"/>
      <c r="X3" s="360"/>
      <c r="Y3" s="360" t="str">
        <f ca="1">IFERROR(IF(INDEX($L$8:$L$187,MATCH(Y4,$L$8:$L$187,0)+3,0)=0,"",INDEX($L$8:$L$187,MATCH(Y4,$L$8:$L$187,0)+3,0)),"")</f>
        <v/>
      </c>
      <c r="Z3" s="360"/>
      <c r="AA3" s="360"/>
      <c r="AB3" s="360" t="str">
        <f ca="1">IFERROR(IF(INDEX($L$8:$L$187,MATCH(AB4,$L$8:$L$187,0)+3,0)=0,"",INDEX($L$8:$L$187,MATCH(AB4,$L$8:$L$187,0)+3,0)),"")</f>
        <v/>
      </c>
      <c r="AC3" s="360"/>
      <c r="AD3" s="360"/>
      <c r="AE3" s="360" t="str">
        <f ca="1">IFERROR(IF(INDEX($L$8:$L$187,MATCH(AE4,$L$8:$L$187,0)+3,0)=0,"",INDEX($L$8:$L$187,MATCH(AE4,$L$8:$L$187,0)+3,0)),"")</f>
        <v/>
      </c>
      <c r="AF3" s="360"/>
      <c r="AG3" s="360"/>
      <c r="AH3" s="360" t="str">
        <f ca="1">IFERROR(IF(INDEX($L$8:$L$187,MATCH(AH4,$L$8:$L$187,0)+3,0)=0,"",INDEX($L$8:$L$187,MATCH(AH4,$L$8:$L$187,0)+3,0)),"")</f>
        <v/>
      </c>
      <c r="AI3" s="360"/>
      <c r="AJ3" s="360"/>
      <c r="AK3" s="360" t="str">
        <f ca="1">IFERROR(IF(INDEX($L$8:$L$187,MATCH(AK4,$L$8:$L$187,0)+3,0)=0,"",INDEX($L$8:$L$187,MATCH(AK4,$L$8:$L$187,0)+3,0)),"")</f>
        <v/>
      </c>
      <c r="AL3" s="360"/>
      <c r="AM3" s="360"/>
      <c r="AN3" s="360" t="str">
        <f ca="1">IFERROR(IF(INDEX($L$8:$L$187,MATCH(AN4,$L$8:$L$187,0)+3,0)=0,"",INDEX($L$8:$L$187,MATCH(AN4,$L$8:$L$187,0)+3,0)),"")</f>
        <v/>
      </c>
      <c r="AO3" s="360"/>
      <c r="AP3" s="360"/>
      <c r="AQ3" s="360" t="str">
        <f ca="1">IFERROR(IF(INDEX($L$8:$L$187,MATCH(AQ4,$L$8:$L$187,0)+3,0)=0,"",INDEX($L$8:$L$187,MATCH(AQ4,$L$8:$L$187,0)+3,0)),"")</f>
        <v/>
      </c>
      <c r="AR3" s="360"/>
      <c r="AS3" s="360"/>
      <c r="AT3" s="360" t="str">
        <f ca="1">IFERROR(IF(INDEX($L$8:$L$187,MATCH(AT4,$L$8:$L$187,0)+3,0)=0,"",INDEX($L$8:$L$187,MATCH(AT4,$L$8:$L$187,0)+3,0)),"")</f>
        <v/>
      </c>
      <c r="AU3" s="360"/>
      <c r="AV3" s="360"/>
      <c r="BQ3" s="43" t="s">
        <v>82</v>
      </c>
    </row>
    <row r="4" spans="1:73" ht="17.7" customHeight="1">
      <c r="A4" s="351" t="s">
        <v>68</v>
      </c>
      <c r="B4" s="351"/>
      <c r="C4" s="421"/>
      <c r="D4" s="421"/>
      <c r="E4" s="421"/>
      <c r="F4" s="421"/>
      <c r="G4" s="5"/>
      <c r="I4" s="352" t="s">
        <v>67</v>
      </c>
      <c r="J4" s="352"/>
      <c r="K4" s="243"/>
      <c r="L4" s="243"/>
      <c r="M4" s="79"/>
      <c r="P4" s="359" t="s">
        <v>132</v>
      </c>
      <c r="Q4" s="359"/>
      <c r="R4" s="359"/>
      <c r="S4" s="360" t="str">
        <f ca="1">IFERROR(VLOOKUP((COLUMN(V4)-COLUMN($S$4))/3,$BS$8:$BT$37,2,FALSE),"")</f>
        <v/>
      </c>
      <c r="T4" s="360"/>
      <c r="U4" s="360"/>
      <c r="V4" s="360" t="str">
        <f ca="1">IFERROR(VLOOKUP((COLUMN(Y4)-COLUMN($S$4))/3,$BS$8:$BT$37,2,FALSE),"")</f>
        <v/>
      </c>
      <c r="W4" s="360"/>
      <c r="X4" s="360"/>
      <c r="Y4" s="360" t="str">
        <f ca="1">IFERROR(VLOOKUP((COLUMN(AB4)-COLUMN($S$4))/3,$BS$8:$BT$37,2,FALSE),"")</f>
        <v/>
      </c>
      <c r="Z4" s="360"/>
      <c r="AA4" s="360"/>
      <c r="AB4" s="360" t="str">
        <f ca="1">IFERROR(VLOOKUP((COLUMN(AE4)-COLUMN($S$4))/3,$BS$8:$BT$37,2,FALSE),"")</f>
        <v/>
      </c>
      <c r="AC4" s="360"/>
      <c r="AD4" s="360"/>
      <c r="AE4" s="360" t="str">
        <f ca="1">IFERROR(VLOOKUP((COLUMN(AH4)-COLUMN($S$4))/3,$BS$8:$BT$37,2,FALSE),"")</f>
        <v/>
      </c>
      <c r="AF4" s="360"/>
      <c r="AG4" s="360"/>
      <c r="AH4" s="360" t="str">
        <f ca="1">IFERROR(VLOOKUP((COLUMN(AK4)-COLUMN($S$4))/3,$BS$8:$BT$37,2,FALSE),"")</f>
        <v/>
      </c>
      <c r="AI4" s="360"/>
      <c r="AJ4" s="360"/>
      <c r="AK4" s="360" t="str">
        <f ca="1">IFERROR(VLOOKUP((COLUMN(AN4)-COLUMN($S$4))/3,$BS$8:$BT$37,2,FALSE),"")</f>
        <v/>
      </c>
      <c r="AL4" s="360"/>
      <c r="AM4" s="360"/>
      <c r="AN4" s="360" t="str">
        <f ca="1">IFERROR(VLOOKUP((COLUMN(AQ4)-COLUMN($S$4))/3,$BS$8:$BT$37,2,FALSE),"")</f>
        <v/>
      </c>
      <c r="AO4" s="360"/>
      <c r="AP4" s="360"/>
      <c r="AQ4" s="360" t="str">
        <f ca="1">IFERROR(VLOOKUP((COLUMN(AT4)-COLUMN($S$4))/3,$BS$8:$BT$37,2,FALSE),"")</f>
        <v/>
      </c>
      <c r="AR4" s="360"/>
      <c r="AS4" s="360"/>
      <c r="AT4" s="360" t="str">
        <f ca="1">IFERROR(VLOOKUP((COLUMN(AW4)-COLUMN($S$4))/3,$BS$8:$BT$37,2,FALSE),"")</f>
        <v/>
      </c>
      <c r="AU4" s="360"/>
      <c r="AV4" s="360"/>
      <c r="BQ4" s="10">
        <f ca="1">COUNT(BS8:BS37)</f>
        <v>0</v>
      </c>
    </row>
    <row r="5" spans="1:73" ht="5.8" customHeight="1" thickBot="1">
      <c r="A5" s="325"/>
      <c r="B5" s="325"/>
      <c r="C5" s="325"/>
      <c r="D5" s="325"/>
      <c r="E5" s="325"/>
      <c r="F5" s="325"/>
      <c r="G5" s="325"/>
      <c r="H5" s="325"/>
      <c r="I5" s="325"/>
      <c r="J5" s="325"/>
      <c r="K5" s="325"/>
      <c r="L5" s="326"/>
      <c r="P5" s="359"/>
      <c r="Q5" s="359"/>
      <c r="R5" s="359"/>
      <c r="S5" s="427"/>
      <c r="T5" s="360"/>
      <c r="U5" s="360"/>
      <c r="V5" s="427"/>
      <c r="W5" s="360"/>
      <c r="X5" s="360"/>
      <c r="Y5" s="427"/>
      <c r="Z5" s="360"/>
      <c r="AA5" s="360"/>
      <c r="AB5" s="427"/>
      <c r="AC5" s="360"/>
      <c r="AD5" s="360"/>
      <c r="AE5" s="427"/>
      <c r="AF5" s="360"/>
      <c r="AG5" s="360"/>
      <c r="AH5" s="427"/>
      <c r="AI5" s="360"/>
      <c r="AJ5" s="360"/>
      <c r="AK5" s="427"/>
      <c r="AL5" s="360"/>
      <c r="AM5" s="360"/>
      <c r="AN5" s="427"/>
      <c r="AO5" s="360"/>
      <c r="AP5" s="360"/>
      <c r="AQ5" s="427"/>
      <c r="AR5" s="360"/>
      <c r="AS5" s="360"/>
      <c r="AT5" s="427"/>
      <c r="AU5" s="360"/>
      <c r="AV5" s="360"/>
    </row>
    <row r="6" spans="1:73" ht="17.7" customHeight="1" thickTop="1">
      <c r="A6" s="327" t="s">
        <v>42</v>
      </c>
      <c r="B6" s="329" t="s">
        <v>43</v>
      </c>
      <c r="C6" s="330"/>
      <c r="D6" s="327" t="s">
        <v>44</v>
      </c>
      <c r="E6" s="333" t="s">
        <v>45</v>
      </c>
      <c r="F6" s="334"/>
      <c r="G6" s="327" t="s">
        <v>46</v>
      </c>
      <c r="H6" s="329" t="s">
        <v>47</v>
      </c>
      <c r="I6" s="344"/>
      <c r="J6" s="344"/>
      <c r="K6" s="344"/>
      <c r="L6" s="416" t="s">
        <v>135</v>
      </c>
      <c r="M6" s="417"/>
      <c r="P6" s="428" t="s">
        <v>155</v>
      </c>
      <c r="Q6" s="429"/>
      <c r="R6" s="429"/>
      <c r="S6" s="31" t="s">
        <v>18</v>
      </c>
      <c r="T6" s="62" t="s">
        <v>1</v>
      </c>
      <c r="U6" s="54" t="s">
        <v>19</v>
      </c>
      <c r="V6" s="31" t="s">
        <v>18</v>
      </c>
      <c r="W6" s="62" t="s">
        <v>1</v>
      </c>
      <c r="X6" s="54" t="s">
        <v>19</v>
      </c>
      <c r="Y6" s="31" t="s">
        <v>18</v>
      </c>
      <c r="Z6" s="62" t="s">
        <v>1</v>
      </c>
      <c r="AA6" s="54" t="s">
        <v>19</v>
      </c>
      <c r="AB6" s="31" t="s">
        <v>18</v>
      </c>
      <c r="AC6" s="62" t="s">
        <v>1</v>
      </c>
      <c r="AD6" s="54" t="s">
        <v>19</v>
      </c>
      <c r="AE6" s="31" t="s">
        <v>18</v>
      </c>
      <c r="AF6" s="62" t="s">
        <v>1</v>
      </c>
      <c r="AG6" s="54" t="s">
        <v>19</v>
      </c>
      <c r="AH6" s="31" t="s">
        <v>18</v>
      </c>
      <c r="AI6" s="62" t="s">
        <v>1</v>
      </c>
      <c r="AJ6" s="54" t="s">
        <v>19</v>
      </c>
      <c r="AK6" s="31" t="s">
        <v>18</v>
      </c>
      <c r="AL6" s="62" t="s">
        <v>1</v>
      </c>
      <c r="AM6" s="54" t="s">
        <v>19</v>
      </c>
      <c r="AN6" s="31" t="s">
        <v>18</v>
      </c>
      <c r="AO6" s="62" t="s">
        <v>1</v>
      </c>
      <c r="AP6" s="54" t="s">
        <v>19</v>
      </c>
      <c r="AQ6" s="31" t="s">
        <v>18</v>
      </c>
      <c r="AR6" s="62" t="s">
        <v>1</v>
      </c>
      <c r="AS6" s="54" t="s">
        <v>19</v>
      </c>
      <c r="AT6" s="31" t="s">
        <v>18</v>
      </c>
      <c r="AU6" s="62" t="s">
        <v>1</v>
      </c>
      <c r="AV6" s="41" t="s">
        <v>19</v>
      </c>
      <c r="AY6" s="430" t="s">
        <v>76</v>
      </c>
      <c r="AZ6" s="432" t="s">
        <v>4</v>
      </c>
      <c r="BA6" s="432" t="s">
        <v>5</v>
      </c>
      <c r="BB6" s="432" t="s">
        <v>56</v>
      </c>
      <c r="BC6" s="432" t="s">
        <v>8</v>
      </c>
      <c r="BD6" s="430" t="s">
        <v>41</v>
      </c>
      <c r="BE6" s="432" t="s">
        <v>9</v>
      </c>
      <c r="BF6" s="432" t="s">
        <v>57</v>
      </c>
      <c r="BG6" s="432" t="s">
        <v>11</v>
      </c>
      <c r="BH6" s="432" t="s">
        <v>12</v>
      </c>
      <c r="BI6" s="432" t="s">
        <v>13</v>
      </c>
      <c r="BJ6" s="422" t="s">
        <v>146</v>
      </c>
      <c r="BK6" s="422" t="s">
        <v>63</v>
      </c>
      <c r="BO6" s="27" t="str">
        <f>"共 "&amp;COUNTIFS(H:H,"■",I:I,$Q$11)&amp;" 人"</f>
        <v>共 0 人</v>
      </c>
    </row>
    <row r="7" spans="1:73" ht="22.45" customHeight="1">
      <c r="A7" s="328"/>
      <c r="B7" s="331"/>
      <c r="C7" s="332"/>
      <c r="D7" s="328"/>
      <c r="E7" s="333" t="s">
        <v>49</v>
      </c>
      <c r="F7" s="334"/>
      <c r="G7" s="328"/>
      <c r="H7" s="331"/>
      <c r="I7" s="345"/>
      <c r="J7" s="345"/>
      <c r="K7" s="345"/>
      <c r="L7" s="418"/>
      <c r="M7" s="419"/>
      <c r="P7" s="255" t="s">
        <v>3</v>
      </c>
      <c r="Q7" s="258" t="s">
        <v>4</v>
      </c>
      <c r="R7" s="259"/>
      <c r="S7" s="42" t="str">
        <f ca="1">IF(S4="","",IF(COUNTIFS($H:$H,"■",$I:$I,$Q$7,$BM:$BM,S4)=0,"",COUNTIFS($H:$H,"■",$I:$I,$Q$7,$BM:$BM,S4)))</f>
        <v/>
      </c>
      <c r="T7" s="68" t="str">
        <f ca="1">IF(S7="","",S7*評估費用試算工具!$I$4)</f>
        <v/>
      </c>
      <c r="U7" s="424" t="str">
        <f ca="1">IF(SUM(T7:T18)=0,"",SUM(T7:T18))</f>
        <v/>
      </c>
      <c r="V7" s="42" t="str">
        <f ca="1">IF(V4="","",IF(COUNTIFS($H:$H,"■",$I:$I,$Q$7,$BM:$BM,V4)=0,"",COUNTIFS($H:$H,"■",$I:$I,$Q$7,$BM:$BM,V4)))</f>
        <v/>
      </c>
      <c r="W7" s="68" t="str">
        <f ca="1">IF(V7="","",V7*評估費用試算工具!$I$4)</f>
        <v/>
      </c>
      <c r="X7" s="424" t="str">
        <f t="shared" ref="X7" ca="1" si="9">IF(SUM(W7:W18)=0,"",SUM(W7:W18))</f>
        <v/>
      </c>
      <c r="Y7" s="42" t="str">
        <f ca="1">IF(Y4="","",IF(COUNTIFS($H:$H,"■",$I:$I,$Q$7,$BM:$BM,Y4)=0,"",COUNTIFS($H:$H,"■",$I:$I,$Q$7,$BM:$BM,Y4)))</f>
        <v/>
      </c>
      <c r="Z7" s="68" t="str">
        <f ca="1">IF(Y7="","",Y7*評估費用試算工具!$I$4)</f>
        <v/>
      </c>
      <c r="AA7" s="424" t="str">
        <f t="shared" ref="AA7" ca="1" si="10">IF(SUM(Z7:Z18)=0,"",SUM(Z7:Z18))</f>
        <v/>
      </c>
      <c r="AB7" s="42" t="str">
        <f ca="1">IF(AB4="","",IF(COUNTIFS($H:$H,"■",$I:$I,$Q$7,$BM:$BM,AB4)=0,"",COUNTIFS($H:$H,"■",$I:$I,$Q$7,$BM:$BM,AB4)))</f>
        <v/>
      </c>
      <c r="AC7" s="68" t="str">
        <f ca="1">IF(AB7="","",AB7*評估費用試算工具!$I$4)</f>
        <v/>
      </c>
      <c r="AD7" s="424" t="str">
        <f t="shared" ref="AD7" ca="1" si="11">IF(SUM(AC7:AC18)=0,"",SUM(AC7:AC18))</f>
        <v/>
      </c>
      <c r="AE7" s="42" t="str">
        <f ca="1">IF(AE4="","",IF(COUNTIFS($H:$H,"■",$I:$I,$Q$7,$BM:$BM,AE4)=0,"",COUNTIFS($H:$H,"■",$I:$I,$Q$7,$BM:$BM,AE4)))</f>
        <v/>
      </c>
      <c r="AF7" s="68" t="str">
        <f ca="1">IF(AE7="","",AE7*評估費用試算工具!$I$4)</f>
        <v/>
      </c>
      <c r="AG7" s="424" t="str">
        <f t="shared" ref="AG7" ca="1" si="12">IF(SUM(AF7:AF18)=0,"",SUM(AF7:AF18))</f>
        <v/>
      </c>
      <c r="AH7" s="42" t="str">
        <f ca="1">IF(AH4="","",IF(COUNTIFS($H:$H,"■",$I:$I,$Q$7,$BM:$BM,AH4)=0,"",COUNTIFS($H:$H,"■",$I:$I,$Q$7,$BM:$BM,AH4)))</f>
        <v/>
      </c>
      <c r="AI7" s="68" t="str">
        <f ca="1">IF(AH7="","",AH7*評估費用試算工具!$I$4)</f>
        <v/>
      </c>
      <c r="AJ7" s="424" t="str">
        <f t="shared" ref="AJ7" ca="1" si="13">IF(SUM(AI7:AI18)=0,"",SUM(AI7:AI18))</f>
        <v/>
      </c>
      <c r="AK7" s="42" t="str">
        <f ca="1">IF(AK4="","",IF(COUNTIFS($H:$H,"■",$I:$I,$Q$7,$BM:$BM,AK4)=0,"",COUNTIFS($H:$H,"■",$I:$I,$Q$7,$BM:$BM,AK4)))</f>
        <v/>
      </c>
      <c r="AL7" s="68" t="str">
        <f ca="1">IF(AK7="","",AK7*評估費用試算工具!$I$4)</f>
        <v/>
      </c>
      <c r="AM7" s="424" t="str">
        <f t="shared" ref="AM7" ca="1" si="14">IF(SUM(AL7:AL18)=0,"",SUM(AL7:AL18))</f>
        <v/>
      </c>
      <c r="AN7" s="42" t="str">
        <f ca="1">IF(AN4="","",IF(COUNTIFS($H:$H,"■",$I:$I,$Q$7,$BM:$BM,AN4)=0,"",COUNTIFS($H:$H,"■",$I:$I,$Q$7,$BM:$BM,AN4)))</f>
        <v/>
      </c>
      <c r="AO7" s="68" t="str">
        <f ca="1">IF(AN7="","",AN7*評估費用試算工具!$I$4)</f>
        <v/>
      </c>
      <c r="AP7" s="424" t="str">
        <f t="shared" ref="AP7" ca="1" si="15">IF(SUM(AO7:AO18)=0,"",SUM(AO7:AO18))</f>
        <v/>
      </c>
      <c r="AQ7" s="42" t="str">
        <f ca="1">IF(AQ4="","",IF(COUNTIFS($H:$H,"■",$I:$I,$Q$7,$BM:$BM,AQ4)=0,"",COUNTIFS($H:$H,"■",$I:$I,$Q$7,$BM:$BM,AQ4)))</f>
        <v/>
      </c>
      <c r="AR7" s="68" t="str">
        <f ca="1">IF(AQ7="","",AQ7*評估費用試算工具!$I$4)</f>
        <v/>
      </c>
      <c r="AS7" s="424" t="str">
        <f t="shared" ref="AS7" ca="1" si="16">IF(SUM(AR7:AR18)=0,"",SUM(AR7:AR18))</f>
        <v/>
      </c>
      <c r="AT7" s="42" t="str">
        <f ca="1">IF(AT4="","",IF(COUNTIFS($H:$H,"■",$I:$I,$Q$7,$BM:$BM,AT4)=0,"",COUNTIFS($H:$H,"■",$I:$I,$Q$7,$BM:$BM,AT4)))</f>
        <v/>
      </c>
      <c r="AU7" s="68" t="str">
        <f ca="1">IF(AT7="","",AT7*評估費用試算工具!$I$4)</f>
        <v/>
      </c>
      <c r="AV7" s="372" t="str">
        <f t="shared" ref="AV7" ca="1" si="17">IF(SUM(AU7:AU18)=0,"",SUM(AU7:AU18))</f>
        <v/>
      </c>
      <c r="AX7" s="97"/>
      <c r="AY7" s="431"/>
      <c r="AZ7" s="433"/>
      <c r="BA7" s="433"/>
      <c r="BB7" s="433"/>
      <c r="BC7" s="433"/>
      <c r="BD7" s="431"/>
      <c r="BE7" s="433"/>
      <c r="BF7" s="433"/>
      <c r="BG7" s="433"/>
      <c r="BH7" s="433"/>
      <c r="BI7" s="433"/>
      <c r="BJ7" s="423"/>
      <c r="BK7" s="423"/>
      <c r="BN7" s="28" t="s">
        <v>74</v>
      </c>
      <c r="BO7" s="14" t="s">
        <v>75</v>
      </c>
      <c r="BP7" s="35" t="s">
        <v>74</v>
      </c>
      <c r="BQ7" s="35" t="s">
        <v>84</v>
      </c>
      <c r="BR7" s="35" t="s">
        <v>86</v>
      </c>
      <c r="BS7" s="35" t="s">
        <v>87</v>
      </c>
      <c r="BT7" s="35" t="s">
        <v>88</v>
      </c>
      <c r="BU7" s="36" t="s">
        <v>85</v>
      </c>
    </row>
    <row r="8" spans="1:73" ht="11.25" customHeight="1">
      <c r="A8" s="339">
        <v>1</v>
      </c>
      <c r="B8" s="210"/>
      <c r="C8" s="211"/>
      <c r="D8" s="207"/>
      <c r="E8" s="216"/>
      <c r="F8" s="217"/>
      <c r="G8" s="207"/>
      <c r="H8" s="48" t="s">
        <v>71</v>
      </c>
      <c r="I8" s="15" t="s">
        <v>4</v>
      </c>
      <c r="J8" s="44" t="s">
        <v>71</v>
      </c>
      <c r="K8" s="15" t="s">
        <v>5</v>
      </c>
      <c r="L8" s="410" t="s">
        <v>148</v>
      </c>
      <c r="M8" s="411"/>
      <c r="P8" s="256"/>
      <c r="Q8" s="258" t="s">
        <v>5</v>
      </c>
      <c r="R8" s="259"/>
      <c r="S8" s="42" t="str">
        <f ca="1">IF(S4="","",IF(COUNTIFS($J:$J,"■",$K:$K,$Q$8,$BM:$BM,S4)=0,"",COUNTIFS($J:$J,"■",$K:$K,$Q$8,$BM:$BM,S4)))</f>
        <v/>
      </c>
      <c r="T8" s="68" t="str">
        <f ca="1">IF(S8="","",S8*評估費用試算工具!$I$5)</f>
        <v/>
      </c>
      <c r="U8" s="425"/>
      <c r="V8" s="42" t="str">
        <f ca="1">IF(V4="","",IF(COUNTIFS($J:$J,"■",$K:$K,$Q$8,$BM:$BM,V4)=0,"",COUNTIFS($J:$J,"■",$K:$K,$Q$8,$BM:$BM,V4)))</f>
        <v/>
      </c>
      <c r="W8" s="68" t="str">
        <f ca="1">IF(V8="","",V8*評估費用試算工具!$I$5)</f>
        <v/>
      </c>
      <c r="X8" s="425"/>
      <c r="Y8" s="42" t="str">
        <f ca="1">IF(Y4="","",IF(COUNTIFS($J:$J,"■",$K:$K,$Q$8,$BM:$BM,Y4)=0,"",COUNTIFS($J:$J,"■",$K:$K,$Q$8,$BM:$BM,Y4)))</f>
        <v/>
      </c>
      <c r="Z8" s="68" t="str">
        <f ca="1">IF(Y8="","",Y8*評估費用試算工具!$I$5)</f>
        <v/>
      </c>
      <c r="AA8" s="425"/>
      <c r="AB8" s="42" t="str">
        <f ca="1">IF(AB4="","",IF(COUNTIFS($J:$J,"■",$K:$K,$Q$8,$BM:$BM,AB4)=0,"",COUNTIFS($J:$J,"■",$K:$K,$Q$8,$BM:$BM,AB4)))</f>
        <v/>
      </c>
      <c r="AC8" s="68" t="str">
        <f ca="1">IF(AB8="","",AB8*評估費用試算工具!$I$5)</f>
        <v/>
      </c>
      <c r="AD8" s="425"/>
      <c r="AE8" s="42" t="str">
        <f ca="1">IF(AE4="","",IF(COUNTIFS($J:$J,"■",$K:$K,$Q$8,$BM:$BM,AE4)=0,"",COUNTIFS($J:$J,"■",$K:$K,$Q$8,$BM:$BM,AE4)))</f>
        <v/>
      </c>
      <c r="AF8" s="68" t="str">
        <f ca="1">IF(AE8="","",AE8*評估費用試算工具!$I$5)</f>
        <v/>
      </c>
      <c r="AG8" s="425"/>
      <c r="AH8" s="42" t="str">
        <f ca="1">IF(AH4="","",IF(COUNTIFS($J:$J,"■",$K:$K,$Q$8,$BM:$BM,AH4)=0,"",COUNTIFS($J:$J,"■",$K:$K,$Q$8,$BM:$BM,AH4)))</f>
        <v/>
      </c>
      <c r="AI8" s="68" t="str">
        <f ca="1">IF(AH8="","",AH8*評估費用試算工具!$I$5)</f>
        <v/>
      </c>
      <c r="AJ8" s="425"/>
      <c r="AK8" s="42" t="str">
        <f ca="1">IF(AK4="","",IF(COUNTIFS($J:$J,"■",$K:$K,$Q$8,$BM:$BM,AK4)=0,"",COUNTIFS($J:$J,"■",$K:$K,$Q$8,$BM:$BM,AK4)))</f>
        <v/>
      </c>
      <c r="AL8" s="68" t="str">
        <f ca="1">IF(AK8="","",AK8*評估費用試算工具!$I$5)</f>
        <v/>
      </c>
      <c r="AM8" s="425"/>
      <c r="AN8" s="42" t="str">
        <f ca="1">IF(AN4="","",IF(COUNTIFS($J:$J,"■",$K:$K,$Q$8,$BM:$BM,AN4)=0,"",COUNTIFS($J:$J,"■",$K:$K,$Q$8,$BM:$BM,AN4)))</f>
        <v/>
      </c>
      <c r="AO8" s="68" t="str">
        <f ca="1">IF(AN8="","",AN8*評估費用試算工具!$I$5)</f>
        <v/>
      </c>
      <c r="AP8" s="425"/>
      <c r="AQ8" s="42" t="str">
        <f ca="1">IF(AQ4="","",IF(COUNTIFS($J:$J,"■",$K:$K,$Q$8,$BM:$BM,AQ4)=0,"",COUNTIFS($J:$J,"■",$K:$K,$Q$8,$BM:$BM,AQ4)))</f>
        <v/>
      </c>
      <c r="AR8" s="68" t="str">
        <f ca="1">IF(AQ8="","",AQ8*評估費用試算工具!$I$5)</f>
        <v/>
      </c>
      <c r="AS8" s="425"/>
      <c r="AT8" s="42" t="str">
        <f ca="1">IF(AT4="","",IF(COUNTIFS($J:$J,"■",$K:$K,$Q$8,$BM:$BM,AT4)=0,"",COUNTIFS($J:$J,"■",$K:$K,$Q$8,$BM:$BM,AT4)))</f>
        <v/>
      </c>
      <c r="AU8" s="68" t="str">
        <f ca="1">IF(AT8="","",AT8*評估費用試算工具!$I$5)</f>
        <v/>
      </c>
      <c r="AV8" s="372"/>
      <c r="AX8" s="10">
        <v>1</v>
      </c>
      <c r="AY8" s="10" t="str">
        <f t="shared" ref="AY8:AY37" ca="1" si="18">IF(OFFSET($B$8,($AX8-1)*6,0)="","",OFFSET($B$8,($AX8-1)*6,0))</f>
        <v/>
      </c>
      <c r="AZ8" s="14" t="str">
        <f t="shared" ref="AZ8:AZ37" ca="1" si="19">IF(OFFSET($H$8,($AX8-1)*6,0)="■","■","")</f>
        <v/>
      </c>
      <c r="BA8" s="14" t="str">
        <f t="shared" ref="BA8:BA37" ca="1" si="20">IF(OFFSET($J$8,($AX8-1)*6,0)="■","■","")</f>
        <v/>
      </c>
      <c r="BB8" s="14" t="str">
        <f t="shared" ref="BB8:BB37" ca="1" si="21">IF(OFFSET($H$9,($AX8-1)*6,0)="■","■","")</f>
        <v/>
      </c>
      <c r="BC8" s="14" t="str">
        <f t="shared" ref="BC8:BC37" ca="1" si="22">IF(OFFSET($J$9,($AX8-1)*6,0)="■","■","")</f>
        <v/>
      </c>
      <c r="BD8" s="14" t="str">
        <f t="shared" ref="BD8:BD37" ca="1" si="23">IF(OFFSET($H$10,($AX8-1)*6,0)="■","■","")</f>
        <v/>
      </c>
      <c r="BE8" s="14" t="str">
        <f t="shared" ref="BE8:BE37" ca="1" si="24">IF(OFFSET($J$10,($AX8-1)*6,0)="■","■","")</f>
        <v/>
      </c>
      <c r="BF8" s="14" t="str">
        <f t="shared" ref="BF8:BF37" ca="1" si="25">IF(OFFSET($H$11,($AX8-1)*6,0)="■","■","")</f>
        <v/>
      </c>
      <c r="BG8" s="14" t="str">
        <f t="shared" ref="BG8:BG37" ca="1" si="26">IF(OFFSET($J$11,($AX8-1)*6,0)="■","■","")</f>
        <v/>
      </c>
      <c r="BH8" s="14" t="str">
        <f t="shared" ref="BH8:BH37" ca="1" si="27">IF(OFFSET($H$12,($AX8-1)*6,0)="■","■","")</f>
        <v/>
      </c>
      <c r="BI8" s="14" t="str">
        <f t="shared" ref="BI8:BI37" ca="1" si="28">IF(OFFSET($J$12,($AX8-1)*6,0)="■","■","")</f>
        <v/>
      </c>
      <c r="BJ8" s="14" t="str">
        <f t="shared" ref="BJ8:BJ37" ca="1" si="29">IF(OFFSET($H$13,($AX8-1)*6,0)="■","■","")</f>
        <v/>
      </c>
      <c r="BK8" s="14" t="str">
        <f t="shared" ref="BK8:BK37" ca="1" si="30">IF(OFFSET($J$13,($AX8-1)*6,0)="■","■","")</f>
        <v/>
      </c>
      <c r="BM8" s="93" t="str">
        <f ca="1">IF(INDIRECT("L"&amp;ROW(L9))="","",INDIRECT("L"&amp;ROW(L9)))</f>
        <v/>
      </c>
      <c r="BN8" s="90">
        <v>1</v>
      </c>
      <c r="BO8" s="14" t="str">
        <f t="shared" ref="BO8:BO47" ca="1" si="31">IF((INDIRECT("H"&amp;ROW($H$10)+(6*(BN8-1)))="■")*(INDIRECT("E"&amp;ROW($E$8)+(6*(BN8-1)))=""),"未填",IF((INDIRECT("H"&amp;ROW($H$10)+(6*(BN8-1)))="■")*(INDIRECT("E"&amp;ROW($E$8)+(6*(BN8-1)))=$R$11),"跨",IF((INDIRECT("H"&amp;ROW($H$10)+(6*(BN8-1)))="■")*(INDIRECT("E"&amp;ROW($E$8)+(6*(BN8-1)))&lt;&gt;$R$11),"非跨","")))</f>
        <v/>
      </c>
      <c r="BP8" s="32">
        <v>1</v>
      </c>
      <c r="BQ8" s="32" t="str">
        <f ca="1">IF(INDIRECT("L"&amp;ROW($L$9)+(BP8-1)*6)="","",INDIRECT("L"&amp;ROW($L$9)+(BP8-1)*6))</f>
        <v/>
      </c>
      <c r="BR8" s="32" t="str">
        <f ca="1">IF(BT8="","",COUNTA($BT$8:BT8))</f>
        <v/>
      </c>
      <c r="BS8" s="32" t="str">
        <f t="shared" ref="BS8:BS47" ca="1" si="32">IF(BR8="","",RANK(BR8,$BR$8:$BR$37,1))</f>
        <v/>
      </c>
      <c r="BT8" s="32" t="str">
        <f ca="1">IF(COUNTIF($BQ$8:BQ8,BQ8)&gt;1,"",BQ8)</f>
        <v/>
      </c>
      <c r="BU8" s="33" t="str">
        <f t="shared" ref="BU8:BU37" ca="1" si="33">IF(BT8="","",COUNTIF($BQ$8:$BQ$37,BT8))</f>
        <v/>
      </c>
    </row>
    <row r="9" spans="1:73" ht="11.25" customHeight="1">
      <c r="A9" s="340"/>
      <c r="B9" s="212"/>
      <c r="C9" s="213"/>
      <c r="D9" s="208"/>
      <c r="E9" s="218"/>
      <c r="F9" s="219"/>
      <c r="G9" s="208"/>
      <c r="H9" s="49" t="s">
        <v>71</v>
      </c>
      <c r="I9" s="16" t="s">
        <v>56</v>
      </c>
      <c r="J9" s="46" t="s">
        <v>71</v>
      </c>
      <c r="K9" s="16" t="s">
        <v>60</v>
      </c>
      <c r="L9" s="412"/>
      <c r="M9" s="308"/>
      <c r="P9" s="256"/>
      <c r="Q9" s="258" t="s">
        <v>56</v>
      </c>
      <c r="R9" s="259"/>
      <c r="S9" s="42" t="str">
        <f ca="1">IF(S4="","",IF(COUNTIFS($H:$H,"■",$I:$I,$Q$9,$BM:$BM,S4)=0,"",COUNTIFS($H:$H,"■",$I:$I,$Q$9,$BM:$BM,S4)))</f>
        <v/>
      </c>
      <c r="T9" s="68" t="str">
        <f ca="1">IF(S9="","",ROUNDUP(S9/20,0)*評估費用試算工具!$I$6)</f>
        <v/>
      </c>
      <c r="U9" s="425"/>
      <c r="V9" s="42" t="str">
        <f ca="1">IF(V4="","",IF(COUNTIFS($H:$H,"■",$I:$I,$Q$9,$BM:$BM,V4)=0,"",COUNTIFS($H:$H,"■",$I:$I,$Q$9,$BM:$BM,V4)))</f>
        <v/>
      </c>
      <c r="W9" s="68" t="str">
        <f ca="1">IF(V9="","",ROUNDUP(V9/20,0)*評估費用試算工具!$I$6)</f>
        <v/>
      </c>
      <c r="X9" s="425"/>
      <c r="Y9" s="42" t="str">
        <f ca="1">IF(Y4="","",IF(COUNTIFS($H:$H,"■",$I:$I,$Q$9,$BM:$BM,Y4)=0,"",COUNTIFS($H:$H,"■",$I:$I,$Q$9,$BM:$BM,Y4)))</f>
        <v/>
      </c>
      <c r="Z9" s="68" t="str">
        <f ca="1">IF(Y9="","",ROUNDUP(Y9/20,0)*評估費用試算工具!$I$6)</f>
        <v/>
      </c>
      <c r="AA9" s="425"/>
      <c r="AB9" s="42" t="str">
        <f ca="1">IF(AB4="","",IF(COUNTIFS($H:$H,"■",$I:$I,$Q$9,$BM:$BM,AB4)=0,"",COUNTIFS($H:$H,"■",$I:$I,$Q$9,$BM:$BM,AB4)))</f>
        <v/>
      </c>
      <c r="AC9" s="68" t="str">
        <f ca="1">IF(AB9="","",ROUNDUP(AB9/20,0)*評估費用試算工具!$I$6)</f>
        <v/>
      </c>
      <c r="AD9" s="425"/>
      <c r="AE9" s="42" t="str">
        <f ca="1">IF(AE4="","",IF(COUNTIFS($H:$H,"■",$I:$I,$Q$9,$BM:$BM,AE4)=0,"",COUNTIFS($H:$H,"■",$I:$I,$Q$9,$BM:$BM,AE4)))</f>
        <v/>
      </c>
      <c r="AF9" s="68" t="str">
        <f ca="1">IF(AE9="","",ROUNDUP(AE9/20,0)*評估費用試算工具!$I$6)</f>
        <v/>
      </c>
      <c r="AG9" s="425"/>
      <c r="AH9" s="42" t="str">
        <f ca="1">IF(AH4="","",IF(COUNTIFS($H:$H,"■",$I:$I,$Q$9,$BM:$BM,AH4)=0,"",COUNTIFS($H:$H,"■",$I:$I,$Q$9,$BM:$BM,AH4)))</f>
        <v/>
      </c>
      <c r="AI9" s="68" t="str">
        <f ca="1">IF(AH9="","",ROUNDUP(AH9/20,0)*評估費用試算工具!$I$6)</f>
        <v/>
      </c>
      <c r="AJ9" s="425"/>
      <c r="AK9" s="42" t="str">
        <f ca="1">IF(AK4="","",IF(COUNTIFS($H:$H,"■",$I:$I,$Q$9,$BM:$BM,AK4)=0,"",COUNTIFS($H:$H,"■",$I:$I,$Q$9,$BM:$BM,AK4)))</f>
        <v/>
      </c>
      <c r="AL9" s="68" t="str">
        <f ca="1">IF(AK9="","",ROUNDUP(AK9/20,0)*評估費用試算工具!$I$6)</f>
        <v/>
      </c>
      <c r="AM9" s="425"/>
      <c r="AN9" s="42" t="str">
        <f ca="1">IF(AN4="","",IF(COUNTIFS($H:$H,"■",$I:$I,$Q$9,$BM:$BM,AN4)=0,"",COUNTIFS($H:$H,"■",$I:$I,$Q$9,$BM:$BM,AN4)))</f>
        <v/>
      </c>
      <c r="AO9" s="68" t="str">
        <f ca="1">IF(AN9="","",ROUNDUP(AN9/20,0)*評估費用試算工具!$I$6)</f>
        <v/>
      </c>
      <c r="AP9" s="425"/>
      <c r="AQ9" s="42" t="str">
        <f ca="1">IF(AQ4="","",IF(COUNTIFS($H:$H,"■",$I:$I,$Q$9,$BM:$BM,AQ4)=0,"",COUNTIFS($H:$H,"■",$I:$I,$Q$9,$BM:$BM,AQ4)))</f>
        <v/>
      </c>
      <c r="AR9" s="68" t="str">
        <f ca="1">IF(AQ9="","",ROUNDUP(AQ9/20,0)*評估費用試算工具!$I$6)</f>
        <v/>
      </c>
      <c r="AS9" s="425"/>
      <c r="AT9" s="42" t="str">
        <f ca="1">IF(AT4="","",IF(COUNTIFS($H:$H,"■",$I:$I,$Q$9,$BM:$BM,AT4)=0,"",COUNTIFS($H:$H,"■",$I:$I,$Q$9,$BM:$BM,AT4)))</f>
        <v/>
      </c>
      <c r="AU9" s="68" t="str">
        <f ca="1">IF(AT9="","",ROUNDUP(AT9/20,0)*評估費用試算工具!$I$6)</f>
        <v/>
      </c>
      <c r="AV9" s="372"/>
      <c r="AX9" s="10">
        <v>2</v>
      </c>
      <c r="AY9" s="10" t="str">
        <f t="shared" ca="1" si="18"/>
        <v/>
      </c>
      <c r="AZ9" s="14" t="str">
        <f t="shared" ca="1" si="19"/>
        <v/>
      </c>
      <c r="BA9" s="14" t="str">
        <f t="shared" ca="1" si="20"/>
        <v/>
      </c>
      <c r="BB9" s="14" t="str">
        <f t="shared" ca="1" si="21"/>
        <v/>
      </c>
      <c r="BC9" s="14" t="str">
        <f t="shared" ca="1" si="22"/>
        <v/>
      </c>
      <c r="BD9" s="14" t="str">
        <f t="shared" ca="1" si="23"/>
        <v/>
      </c>
      <c r="BE9" s="14" t="str">
        <f t="shared" ca="1" si="24"/>
        <v/>
      </c>
      <c r="BF9" s="14" t="str">
        <f t="shared" ca="1" si="25"/>
        <v/>
      </c>
      <c r="BG9" s="14" t="str">
        <f t="shared" ca="1" si="26"/>
        <v/>
      </c>
      <c r="BH9" s="14" t="str">
        <f t="shared" ca="1" si="27"/>
        <v/>
      </c>
      <c r="BI9" s="14" t="str">
        <f t="shared" ca="1" si="28"/>
        <v/>
      </c>
      <c r="BJ9" s="14" t="str">
        <f t="shared" ca="1" si="29"/>
        <v/>
      </c>
      <c r="BK9" s="14" t="str">
        <f t="shared" ca="1" si="30"/>
        <v/>
      </c>
      <c r="BM9" s="93" t="str">
        <f ca="1">IF(INDIRECT("L"&amp;ROW(L9))="","",INDIRECT("L"&amp;ROW(L9)))</f>
        <v/>
      </c>
      <c r="BN9" s="91">
        <v>2</v>
      </c>
      <c r="BO9" s="14" t="str">
        <f t="shared" ca="1" si="31"/>
        <v/>
      </c>
      <c r="BP9" s="32">
        <v>2</v>
      </c>
      <c r="BQ9" s="32" t="str">
        <f t="shared" ref="BQ9:BQ37" ca="1" si="34">IF(INDIRECT("L"&amp;ROW($L$9)+(BP9-1)*6)="","",INDIRECT("L"&amp;ROW($L$9)+(BP9-1)*6))</f>
        <v/>
      </c>
      <c r="BR9" s="32" t="str">
        <f ca="1">IF(BT9="","",COUNTA($BT$8:BT9))</f>
        <v/>
      </c>
      <c r="BS9" s="32" t="str">
        <f t="shared" ca="1" si="32"/>
        <v/>
      </c>
      <c r="BT9" s="32" t="str">
        <f ca="1">IF(COUNTIF($BQ$8:BQ9,BQ9)&gt;1,"",BQ9)</f>
        <v/>
      </c>
      <c r="BU9" s="33" t="str">
        <f t="shared" ca="1" si="33"/>
        <v/>
      </c>
    </row>
    <row r="10" spans="1:73" ht="11.25" customHeight="1">
      <c r="A10" s="340"/>
      <c r="B10" s="212"/>
      <c r="C10" s="213"/>
      <c r="D10" s="208"/>
      <c r="E10" s="220"/>
      <c r="F10" s="221"/>
      <c r="G10" s="208"/>
      <c r="H10" s="49" t="s">
        <v>71</v>
      </c>
      <c r="I10" s="16" t="s">
        <v>41</v>
      </c>
      <c r="J10" s="46" t="s">
        <v>71</v>
      </c>
      <c r="K10" s="16" t="s">
        <v>59</v>
      </c>
      <c r="L10" s="412"/>
      <c r="M10" s="308"/>
      <c r="P10" s="256"/>
      <c r="Q10" s="258" t="s">
        <v>8</v>
      </c>
      <c r="R10" s="259"/>
      <c r="S10" s="42" t="str">
        <f ca="1">IF(S4="","",IF(COUNTIFS($J:$J,"■",$K:$K,$Q$10,$BM:$BM,S4)=0,"",COUNTIFS($J:$J,"■",$K:$K,$Q$10,$BM:$BM,S4)))</f>
        <v/>
      </c>
      <c r="T10" s="68" t="str">
        <f ca="1">IF(S10="","",ROUNDUP(S10/20,0)*評估費用試算工具!$I$7)</f>
        <v/>
      </c>
      <c r="U10" s="425"/>
      <c r="V10" s="42" t="str">
        <f ca="1">IF(V4="","",IF(COUNTIFS($J:$J,"■",$K:$K,$Q$10,$BM:$BM,V4)=0,"",COUNTIFS($J:$J,"■",$K:$K,$Q$10,$BM:$BM,V4)))</f>
        <v/>
      </c>
      <c r="W10" s="68" t="str">
        <f ca="1">IF(V10="","",ROUNDUP(V10/20,0)*評估費用試算工具!$I$7)</f>
        <v/>
      </c>
      <c r="X10" s="425"/>
      <c r="Y10" s="42" t="str">
        <f ca="1">IF(Y4="","",IF(COUNTIFS($J:$J,"■",$K:$K,$Q$10,$BM:$BM,Y4)=0,"",COUNTIFS($J:$J,"■",$K:$K,$Q$10,$BM:$BM,Y4)))</f>
        <v/>
      </c>
      <c r="Z10" s="68" t="str">
        <f ca="1">IF(Y10="","",ROUNDUP(Y10/20,0)*評估費用試算工具!$I$7)</f>
        <v/>
      </c>
      <c r="AA10" s="425"/>
      <c r="AB10" s="42" t="str">
        <f ca="1">IF(AB4="","",IF(COUNTIFS($J:$J,"■",$K:$K,$Q$10,$BM:$BM,AB4)=0,"",COUNTIFS($J:$J,"■",$K:$K,$Q$10,$BM:$BM,AB4)))</f>
        <v/>
      </c>
      <c r="AC10" s="68" t="str">
        <f ca="1">IF(AB10="","",ROUNDUP(AB10/20,0)*評估費用試算工具!$I$7)</f>
        <v/>
      </c>
      <c r="AD10" s="425"/>
      <c r="AE10" s="42" t="str">
        <f ca="1">IF(AE4="","",IF(COUNTIFS($J:$J,"■",$K:$K,$Q$10,$BM:$BM,AE4)=0,"",COUNTIFS($J:$J,"■",$K:$K,$Q$10,$BM:$BM,AE4)))</f>
        <v/>
      </c>
      <c r="AF10" s="68" t="str">
        <f ca="1">IF(AE10="","",ROUNDUP(AE10/20,0)*評估費用試算工具!$I$7)</f>
        <v/>
      </c>
      <c r="AG10" s="425"/>
      <c r="AH10" s="42" t="str">
        <f ca="1">IF(AH4="","",IF(COUNTIFS($J:$J,"■",$K:$K,$Q$10,$BM:$BM,AH4)=0,"",COUNTIFS($J:$J,"■",$K:$K,$Q$10,$BM:$BM,AH4)))</f>
        <v/>
      </c>
      <c r="AI10" s="68" t="str">
        <f ca="1">IF(AH10="","",ROUNDUP(AH10/20,0)*評估費用試算工具!$I$7)</f>
        <v/>
      </c>
      <c r="AJ10" s="425"/>
      <c r="AK10" s="42" t="str">
        <f ca="1">IF(AK4="","",IF(COUNTIFS($J:$J,"■",$K:$K,$Q$10,$BM:$BM,AK4)=0,"",COUNTIFS($J:$J,"■",$K:$K,$Q$10,$BM:$BM,AK4)))</f>
        <v/>
      </c>
      <c r="AL10" s="68" t="str">
        <f ca="1">IF(AK10="","",ROUNDUP(AK10/20,0)*評估費用試算工具!$I$7)</f>
        <v/>
      </c>
      <c r="AM10" s="425"/>
      <c r="AN10" s="42" t="str">
        <f ca="1">IF(AN4="","",IF(COUNTIFS($J:$J,"■",$K:$K,$Q$10,$BM:$BM,AN4)=0,"",COUNTIFS($J:$J,"■",$K:$K,$Q$10,$BM:$BM,AN4)))</f>
        <v/>
      </c>
      <c r="AO10" s="68" t="str">
        <f ca="1">IF(AN10="","",ROUNDUP(AN10/20,0)*評估費用試算工具!$I$7)</f>
        <v/>
      </c>
      <c r="AP10" s="425"/>
      <c r="AQ10" s="42" t="str">
        <f ca="1">IF(AQ4="","",IF(COUNTIFS($J:$J,"■",$K:$K,$Q$10,$BM:$BM,AQ4)=0,"",COUNTIFS($J:$J,"■",$K:$K,$Q$10,$BM:$BM,AQ4)))</f>
        <v/>
      </c>
      <c r="AR10" s="68" t="str">
        <f ca="1">IF(AQ10="","",ROUNDUP(AQ10/20,0)*評估費用試算工具!$I$7)</f>
        <v/>
      </c>
      <c r="AS10" s="425"/>
      <c r="AT10" s="42" t="str">
        <f ca="1">IF(AT4="","",IF(COUNTIFS($J:$J,"■",$K:$K,$Q$10,$BM:$BM,AT4)=0,"",COUNTIFS($J:$J,"■",$K:$K,$Q$10,$BM:$BM,AT4)))</f>
        <v/>
      </c>
      <c r="AU10" s="68" t="str">
        <f ca="1">IF(AT10="","",ROUNDUP(AT10/20,0)*評估費用試算工具!$I$7)</f>
        <v/>
      </c>
      <c r="AV10" s="372"/>
      <c r="AX10" s="10">
        <v>3</v>
      </c>
      <c r="AY10" s="10" t="str">
        <f t="shared" ca="1" si="18"/>
        <v/>
      </c>
      <c r="AZ10" s="14" t="str">
        <f t="shared" ca="1" si="19"/>
        <v/>
      </c>
      <c r="BA10" s="14" t="str">
        <f t="shared" ca="1" si="20"/>
        <v/>
      </c>
      <c r="BB10" s="14" t="str">
        <f t="shared" ca="1" si="21"/>
        <v/>
      </c>
      <c r="BC10" s="14" t="str">
        <f t="shared" ca="1" si="22"/>
        <v/>
      </c>
      <c r="BD10" s="14" t="str">
        <f t="shared" ca="1" si="23"/>
        <v/>
      </c>
      <c r="BE10" s="14" t="str">
        <f t="shared" ca="1" si="24"/>
        <v/>
      </c>
      <c r="BF10" s="14" t="str">
        <f t="shared" ca="1" si="25"/>
        <v/>
      </c>
      <c r="BG10" s="14" t="str">
        <f t="shared" ca="1" si="26"/>
        <v/>
      </c>
      <c r="BH10" s="14" t="str">
        <f t="shared" ca="1" si="27"/>
        <v/>
      </c>
      <c r="BI10" s="14" t="str">
        <f t="shared" ca="1" si="28"/>
        <v/>
      </c>
      <c r="BJ10" s="14" t="str">
        <f t="shared" ca="1" si="29"/>
        <v/>
      </c>
      <c r="BK10" s="14" t="str">
        <f t="shared" ca="1" si="30"/>
        <v/>
      </c>
      <c r="BM10" s="93" t="str">
        <f ca="1">IF(INDIRECT("L"&amp;ROW(L9))="","",INDIRECT("L"&amp;ROW(L9)))</f>
        <v/>
      </c>
      <c r="BN10" s="91">
        <v>3</v>
      </c>
      <c r="BO10" s="14" t="str">
        <f t="shared" ca="1" si="31"/>
        <v/>
      </c>
      <c r="BP10" s="32">
        <v>3</v>
      </c>
      <c r="BQ10" s="32" t="str">
        <f t="shared" ca="1" si="34"/>
        <v/>
      </c>
      <c r="BR10" s="32" t="str">
        <f ca="1">IF(BT10="","",COUNTA($BT$8:BT10))</f>
        <v/>
      </c>
      <c r="BS10" s="32" t="str">
        <f t="shared" ca="1" si="32"/>
        <v/>
      </c>
      <c r="BT10" s="32" t="str">
        <f ca="1">IF(COUNTIF($BQ$8:BQ10,BQ10)&gt;1,"",BQ10)</f>
        <v/>
      </c>
      <c r="BU10" s="33" t="str">
        <f t="shared" ca="1" si="33"/>
        <v/>
      </c>
    </row>
    <row r="11" spans="1:73" ht="11.25" customHeight="1">
      <c r="A11" s="340"/>
      <c r="B11" s="212"/>
      <c r="C11" s="213"/>
      <c r="D11" s="208"/>
      <c r="E11" s="216"/>
      <c r="F11" s="217"/>
      <c r="G11" s="208"/>
      <c r="H11" s="49" t="s">
        <v>71</v>
      </c>
      <c r="I11" s="16" t="s">
        <v>57</v>
      </c>
      <c r="J11" s="46" t="s">
        <v>71</v>
      </c>
      <c r="K11" s="16" t="s">
        <v>61</v>
      </c>
      <c r="L11" s="413" t="s">
        <v>79</v>
      </c>
      <c r="M11" s="414"/>
      <c r="P11" s="256"/>
      <c r="Q11" s="260" t="s">
        <v>41</v>
      </c>
      <c r="R11" s="55" t="s">
        <v>6</v>
      </c>
      <c r="S11" s="42" t="str">
        <f ca="1">IF(S4="","",IF(COUNTIFS($BO:$BO,"跨",$BQ:$BQ,S4)=0,"",COUNTIFS($BO:$BO,"跨",$BQ:$BQ,S4)))</f>
        <v/>
      </c>
      <c r="T11" s="68" t="str">
        <f ca="1">IF(S11="","",ROUNDUP(S11/5,0)*評估費用試算工具!$I$8)</f>
        <v/>
      </c>
      <c r="U11" s="425"/>
      <c r="V11" s="42" t="str">
        <f ca="1">IF(V4="","",IF(COUNTIFS($BO:$BO,"跨",$BQ:$BQ,V4)=0,"",COUNTIFS($BO:$BO,"跨",$BQ:$BQ,V4)))</f>
        <v/>
      </c>
      <c r="W11" s="68" t="str">
        <f ca="1">IF(V11="","",ROUNDUP(V11/5,0)*評估費用試算工具!$I$8)</f>
        <v/>
      </c>
      <c r="X11" s="425"/>
      <c r="Y11" s="42" t="str">
        <f ca="1">IF(Y4="","",IF(COUNTIFS($BO:$BO,"跨",$BQ:$BQ,Y4)=0,"",COUNTIFS($BO:$BO,"跨",$BQ:$BQ,Y4)))</f>
        <v/>
      </c>
      <c r="Z11" s="68" t="str">
        <f ca="1">IF(Y11="","",ROUNDUP(Y11/5,0)*評估費用試算工具!$I$8)</f>
        <v/>
      </c>
      <c r="AA11" s="425"/>
      <c r="AB11" s="42" t="str">
        <f ca="1">IF(AB4="","",IF(COUNTIFS($BO:$BO,"跨",$BQ:$BQ,AB4)=0,"",COUNTIFS($BO:$BO,"跨",$BQ:$BQ,AB4)))</f>
        <v/>
      </c>
      <c r="AC11" s="68" t="str">
        <f ca="1">IF(AB11="","",ROUNDUP(AB11/5,0)*評估費用試算工具!$I$8)</f>
        <v/>
      </c>
      <c r="AD11" s="425"/>
      <c r="AE11" s="42" t="str">
        <f ca="1">IF(AE4="","",IF(COUNTIFS($BO:$BO,"跨",$BQ:$BQ,AE4)=0,"",COUNTIFS($BO:$BO,"跨",$BQ:$BQ,AE4)))</f>
        <v/>
      </c>
      <c r="AF11" s="68" t="str">
        <f ca="1">IF(AE11="","",ROUNDUP(AE11/5,0)*評估費用試算工具!$I$8)</f>
        <v/>
      </c>
      <c r="AG11" s="425"/>
      <c r="AH11" s="42" t="str">
        <f ca="1">IF(AH4="","",IF(COUNTIFS($BO:$BO,"跨",$BQ:$BQ,AH4)=0,"",COUNTIFS($BO:$BO,"跨",$BQ:$BQ,AH4)))</f>
        <v/>
      </c>
      <c r="AI11" s="68" t="str">
        <f ca="1">IF(AH11="","",ROUNDUP(AH11/5,0)*評估費用試算工具!$I$8)</f>
        <v/>
      </c>
      <c r="AJ11" s="425"/>
      <c r="AK11" s="42" t="str">
        <f ca="1">IF(AK4="","",IF(COUNTIFS($BO:$BO,"跨",$BQ:$BQ,AK4)=0,"",COUNTIFS($BO:$BO,"跨",$BQ:$BQ,AK4)))</f>
        <v/>
      </c>
      <c r="AL11" s="68" t="str">
        <f ca="1">IF(AK11="","",ROUNDUP(AK11/5,0)*評估費用試算工具!$I$8)</f>
        <v/>
      </c>
      <c r="AM11" s="425"/>
      <c r="AN11" s="42" t="str">
        <f ca="1">IF(AN4="","",IF(COUNTIFS($BO:$BO,"跨",$BQ:$BQ,AN4)=0,"",COUNTIFS($BO:$BO,"跨",$BQ:$BQ,AN4)))</f>
        <v/>
      </c>
      <c r="AO11" s="68" t="str">
        <f ca="1">IF(AN11="","",ROUNDUP(AN11/5,0)*評估費用試算工具!$I$8)</f>
        <v/>
      </c>
      <c r="AP11" s="425"/>
      <c r="AQ11" s="42" t="str">
        <f ca="1">IF(AQ4="","",IF(COUNTIFS($BO:$BO,"跨",$BQ:$BQ,AQ4)=0,"",COUNTIFS($BO:$BO,"跨",$BQ:$BQ,AQ4)))</f>
        <v/>
      </c>
      <c r="AR11" s="68" t="str">
        <f ca="1">IF(AQ11="","",ROUNDUP(AQ11/5,0)*評估費用試算工具!$I$8)</f>
        <v/>
      </c>
      <c r="AS11" s="425"/>
      <c r="AT11" s="42" t="str">
        <f ca="1">IF(AT4="","",IF(COUNTIFS($BO:$BO,"跨",$BQ:$BQ,AT4)=0,"",COUNTIFS($BO:$BO,"跨",$BQ:$BQ,AT4)))</f>
        <v/>
      </c>
      <c r="AU11" s="68" t="str">
        <f ca="1">IF(AT11="","",ROUNDUP(AT11/5,0)*評估費用試算工具!$I$8)</f>
        <v/>
      </c>
      <c r="AV11" s="372"/>
      <c r="AX11" s="10">
        <v>4</v>
      </c>
      <c r="AY11" s="10" t="str">
        <f t="shared" ca="1" si="18"/>
        <v/>
      </c>
      <c r="AZ11" s="14" t="str">
        <f t="shared" ca="1" si="19"/>
        <v/>
      </c>
      <c r="BA11" s="14" t="str">
        <f t="shared" ca="1" si="20"/>
        <v/>
      </c>
      <c r="BB11" s="14" t="str">
        <f t="shared" ca="1" si="21"/>
        <v/>
      </c>
      <c r="BC11" s="14" t="str">
        <f t="shared" ca="1" si="22"/>
        <v/>
      </c>
      <c r="BD11" s="14" t="str">
        <f t="shared" ca="1" si="23"/>
        <v/>
      </c>
      <c r="BE11" s="14" t="str">
        <f t="shared" ca="1" si="24"/>
        <v/>
      </c>
      <c r="BF11" s="14" t="str">
        <f t="shared" ca="1" si="25"/>
        <v/>
      </c>
      <c r="BG11" s="14" t="str">
        <f t="shared" ca="1" si="26"/>
        <v/>
      </c>
      <c r="BH11" s="14" t="str">
        <f t="shared" ca="1" si="27"/>
        <v/>
      </c>
      <c r="BI11" s="14" t="str">
        <f t="shared" ca="1" si="28"/>
        <v/>
      </c>
      <c r="BJ11" s="14" t="str">
        <f t="shared" ca="1" si="29"/>
        <v/>
      </c>
      <c r="BK11" s="14" t="str">
        <f t="shared" ca="1" si="30"/>
        <v/>
      </c>
      <c r="BM11" s="93" t="str">
        <f ca="1">IF(INDIRECT("L"&amp;ROW(L9))="","",INDIRECT("L"&amp;ROW(L9)))</f>
        <v/>
      </c>
      <c r="BN11" s="91">
        <v>4</v>
      </c>
      <c r="BO11" s="14" t="str">
        <f t="shared" ca="1" si="31"/>
        <v/>
      </c>
      <c r="BP11" s="32">
        <v>4</v>
      </c>
      <c r="BQ11" s="32" t="str">
        <f t="shared" ca="1" si="34"/>
        <v/>
      </c>
      <c r="BR11" s="32" t="str">
        <f ca="1">IF(BT11="","",COUNTA($BT$8:BT11))</f>
        <v/>
      </c>
      <c r="BS11" s="32" t="str">
        <f t="shared" ca="1" si="32"/>
        <v/>
      </c>
      <c r="BT11" s="32" t="str">
        <f ca="1">IF(COUNTIF($BQ$8:BQ11,BQ11)&gt;1,"",BQ11)</f>
        <v/>
      </c>
      <c r="BU11" s="33" t="str">
        <f t="shared" ca="1" si="33"/>
        <v/>
      </c>
    </row>
    <row r="12" spans="1:73" ht="11.25" customHeight="1">
      <c r="A12" s="340"/>
      <c r="B12" s="212"/>
      <c r="C12" s="213"/>
      <c r="D12" s="208"/>
      <c r="E12" s="218"/>
      <c r="F12" s="219"/>
      <c r="G12" s="208"/>
      <c r="H12" s="49" t="s">
        <v>71</v>
      </c>
      <c r="I12" s="16" t="s">
        <v>58</v>
      </c>
      <c r="J12" s="46" t="s">
        <v>71</v>
      </c>
      <c r="K12" s="16" t="s">
        <v>62</v>
      </c>
      <c r="L12" s="412"/>
      <c r="M12" s="308"/>
      <c r="P12" s="256"/>
      <c r="Q12" s="261"/>
      <c r="R12" s="55" t="s">
        <v>7</v>
      </c>
      <c r="S12" s="42" t="str">
        <f ca="1">IF(S4="","",IF(COUNTIFS($BO:$BO,"非跨",$BQ:$BQ,S4)=0,"",COUNTIFS($BO:$BO,"非跨",$BQ:$BQ,S4)))</f>
        <v/>
      </c>
      <c r="T12" s="68" t="str">
        <f ca="1">IF(S12="","",S12*評估費用試算工具!$I$9)</f>
        <v/>
      </c>
      <c r="U12" s="425"/>
      <c r="V12" s="42" t="str">
        <f ca="1">IF(V4="","",IF(COUNTIFS($BO:$BO,"非跨",$BQ:$BQ,V4)=0,"",COUNTIFS($BO:$BO,"非跨",$BQ:$BQ,V4)))</f>
        <v/>
      </c>
      <c r="W12" s="68" t="str">
        <f ca="1">IF(V12="","",V12*評估費用試算工具!$I$9)</f>
        <v/>
      </c>
      <c r="X12" s="425"/>
      <c r="Y12" s="42" t="str">
        <f ca="1">IF(Y4="","",IF(COUNTIFS($BO:$BO,"非跨",$BQ:$BQ,Y4)=0,"",COUNTIFS($BO:$BO,"非跨",$BQ:$BQ,Y4)))</f>
        <v/>
      </c>
      <c r="Z12" s="68" t="str">
        <f ca="1">IF(Y12="","",Y12*評估費用試算工具!$I$9)</f>
        <v/>
      </c>
      <c r="AA12" s="425"/>
      <c r="AB12" s="42" t="str">
        <f ca="1">IF(AB4="","",IF(COUNTIFS($BO:$BO,"非跨",$BQ:$BQ,AB4)=0,"",COUNTIFS($BO:$BO,"非跨",$BQ:$BQ,AB4)))</f>
        <v/>
      </c>
      <c r="AC12" s="68" t="str">
        <f ca="1">IF(AB12="","",AB12*評估費用試算工具!$I$9)</f>
        <v/>
      </c>
      <c r="AD12" s="425"/>
      <c r="AE12" s="42" t="str">
        <f ca="1">IF(AE4="","",IF(COUNTIFS($BO:$BO,"非跨",$BQ:$BQ,AE4)=0,"",COUNTIFS($BO:$BO,"非跨",$BQ:$BQ,AE4)))</f>
        <v/>
      </c>
      <c r="AF12" s="68" t="str">
        <f ca="1">IF(AE12="","",AE12*評估費用試算工具!$I$9)</f>
        <v/>
      </c>
      <c r="AG12" s="425"/>
      <c r="AH12" s="42" t="str">
        <f ca="1">IF(AH4="","",IF(COUNTIFS($BO:$BO,"非跨",$BQ:$BQ,AH4)=0,"",COUNTIFS($BO:$BO,"非跨",$BQ:$BQ,AH4)))</f>
        <v/>
      </c>
      <c r="AI12" s="68" t="str">
        <f ca="1">IF(AH12="","",AH12*評估費用試算工具!$I$9)</f>
        <v/>
      </c>
      <c r="AJ12" s="425"/>
      <c r="AK12" s="42" t="str">
        <f ca="1">IF(AK4="","",IF(COUNTIFS($BO:$BO,"非跨",$BQ:$BQ,AK4)=0,"",COUNTIFS($BO:$BO,"非跨",$BQ:$BQ,AK4)))</f>
        <v/>
      </c>
      <c r="AL12" s="68" t="str">
        <f ca="1">IF(AK12="","",AK12*評估費用試算工具!$I$9)</f>
        <v/>
      </c>
      <c r="AM12" s="425"/>
      <c r="AN12" s="42" t="str">
        <f ca="1">IF(AN4="","",IF(COUNTIFS($BO:$BO,"非跨",$BQ:$BQ,AN4)=0,"",COUNTIFS($BO:$BO,"非跨",$BQ:$BQ,AN4)))</f>
        <v/>
      </c>
      <c r="AO12" s="68" t="str">
        <f ca="1">IF(AN12="","",AN12*評估費用試算工具!$I$9)</f>
        <v/>
      </c>
      <c r="AP12" s="425"/>
      <c r="AQ12" s="42" t="str">
        <f ca="1">IF(AQ4="","",IF(COUNTIFS($BO:$BO,"非跨",$BQ:$BQ,AQ4)=0,"",COUNTIFS($BO:$BO,"非跨",$BQ:$BQ,AQ4)))</f>
        <v/>
      </c>
      <c r="AR12" s="68" t="str">
        <f ca="1">IF(AQ12="","",AQ12*評估費用試算工具!$I$9)</f>
        <v/>
      </c>
      <c r="AS12" s="425"/>
      <c r="AT12" s="42" t="str">
        <f ca="1">IF(AT4="","",IF(COUNTIFS($BO:$BO,"非跨",$BQ:$BQ,AT4)=0,"",COUNTIFS($BO:$BO,"非跨",$BQ:$BQ,AT4)))</f>
        <v/>
      </c>
      <c r="AU12" s="68" t="str">
        <f ca="1">IF(AT12="","",AT12*評估費用試算工具!$I$9)</f>
        <v/>
      </c>
      <c r="AV12" s="372"/>
      <c r="AX12" s="10">
        <v>5</v>
      </c>
      <c r="AY12" s="10" t="str">
        <f t="shared" ca="1" si="18"/>
        <v/>
      </c>
      <c r="AZ12" s="14" t="str">
        <f t="shared" ca="1" si="19"/>
        <v/>
      </c>
      <c r="BA12" s="14" t="str">
        <f t="shared" ca="1" si="20"/>
        <v/>
      </c>
      <c r="BB12" s="14" t="str">
        <f t="shared" ca="1" si="21"/>
        <v/>
      </c>
      <c r="BC12" s="14" t="str">
        <f t="shared" ca="1" si="22"/>
        <v/>
      </c>
      <c r="BD12" s="14" t="str">
        <f t="shared" ca="1" si="23"/>
        <v/>
      </c>
      <c r="BE12" s="14" t="str">
        <f t="shared" ca="1" si="24"/>
        <v/>
      </c>
      <c r="BF12" s="14" t="str">
        <f t="shared" ca="1" si="25"/>
        <v/>
      </c>
      <c r="BG12" s="14" t="str">
        <f t="shared" ca="1" si="26"/>
        <v/>
      </c>
      <c r="BH12" s="14" t="str">
        <f t="shared" ca="1" si="27"/>
        <v/>
      </c>
      <c r="BI12" s="14" t="str">
        <f t="shared" ca="1" si="28"/>
        <v/>
      </c>
      <c r="BJ12" s="14" t="str">
        <f t="shared" ca="1" si="29"/>
        <v/>
      </c>
      <c r="BK12" s="14" t="str">
        <f t="shared" ca="1" si="30"/>
        <v/>
      </c>
      <c r="BM12" s="93" t="str">
        <f ca="1">IF(INDIRECT("L"&amp;ROW(L9))="","",INDIRECT("L"&amp;ROW(L9)))</f>
        <v/>
      </c>
      <c r="BN12" s="91">
        <v>5</v>
      </c>
      <c r="BO12" s="14" t="str">
        <f t="shared" ca="1" si="31"/>
        <v/>
      </c>
      <c r="BP12" s="32">
        <v>5</v>
      </c>
      <c r="BQ12" s="32" t="str">
        <f t="shared" ca="1" si="34"/>
        <v/>
      </c>
      <c r="BR12" s="32" t="str">
        <f ca="1">IF(BT12="","",COUNTA($BT$8:BT12))</f>
        <v/>
      </c>
      <c r="BS12" s="32" t="str">
        <f t="shared" ca="1" si="32"/>
        <v/>
      </c>
      <c r="BT12" s="32" t="str">
        <f ca="1">IF(COUNTIF($BQ$8:BQ12,BQ12)&gt;1,"",BQ12)</f>
        <v/>
      </c>
      <c r="BU12" s="33" t="str">
        <f t="shared" ca="1" si="33"/>
        <v/>
      </c>
    </row>
    <row r="13" spans="1:73" ht="11.25" customHeight="1">
      <c r="A13" s="341"/>
      <c r="B13" s="214"/>
      <c r="C13" s="215"/>
      <c r="D13" s="209"/>
      <c r="E13" s="220"/>
      <c r="F13" s="221"/>
      <c r="G13" s="209"/>
      <c r="H13" s="50" t="s">
        <v>71</v>
      </c>
      <c r="I13" s="17" t="s">
        <v>146</v>
      </c>
      <c r="J13" s="25" t="s">
        <v>71</v>
      </c>
      <c r="K13" s="17" t="s">
        <v>63</v>
      </c>
      <c r="L13" s="415"/>
      <c r="M13" s="309"/>
      <c r="P13" s="256"/>
      <c r="Q13" s="258" t="s">
        <v>9</v>
      </c>
      <c r="R13" s="259"/>
      <c r="S13" s="42" t="str">
        <f ca="1">IF(S4="","",IF(COUNTIFS($J:$J,"■",$K:$K,$Q$13,$BM:$BM,S4)=0,"",COUNTIFS($J:$J,"■",$K:$K,$Q$13,$BM:$BM,S4)))</f>
        <v/>
      </c>
      <c r="T13" s="68" t="str">
        <f ca="1">IF(S13="","",S13*評估費用試算工具!$I$10)</f>
        <v/>
      </c>
      <c r="U13" s="425"/>
      <c r="V13" s="42" t="str">
        <f ca="1">IF(V4="","",IF(COUNTIFS($J:$J,"■",$K:$K,$Q$13,$BM:$BM,V4)=0,"",COUNTIFS($J:$J,"■",$K:$K,$Q$13,$BM:$BM,V4)))</f>
        <v/>
      </c>
      <c r="W13" s="68" t="str">
        <f ca="1">IF(V13="","",V13*評估費用試算工具!$I$10)</f>
        <v/>
      </c>
      <c r="X13" s="425"/>
      <c r="Y13" s="42" t="str">
        <f ca="1">IF(Y4="","",IF(COUNTIFS($J:$J,"■",$K:$K,$Q$13,$BM:$BM,Y4)=0,"",COUNTIFS($J:$J,"■",$K:$K,$Q$13,$BM:$BM,Y4)))</f>
        <v/>
      </c>
      <c r="Z13" s="68" t="str">
        <f ca="1">IF(Y13="","",Y13*評估費用試算工具!$I$10)</f>
        <v/>
      </c>
      <c r="AA13" s="425"/>
      <c r="AB13" s="42" t="str">
        <f ca="1">IF(AB4="","",IF(COUNTIFS($J:$J,"■",$K:$K,$Q$13,$BM:$BM,AB4)=0,"",COUNTIFS($J:$J,"■",$K:$K,$Q$13,$BM:$BM,AB4)))</f>
        <v/>
      </c>
      <c r="AC13" s="68" t="str">
        <f ca="1">IF(AB13="","",AB13*評估費用試算工具!$I$10)</f>
        <v/>
      </c>
      <c r="AD13" s="425"/>
      <c r="AE13" s="42" t="str">
        <f ca="1">IF(AE4="","",IF(COUNTIFS($J:$J,"■",$K:$K,$Q$13,$BM:$BM,AE4)=0,"",COUNTIFS($J:$J,"■",$K:$K,$Q$13,$BM:$BM,AE4)))</f>
        <v/>
      </c>
      <c r="AF13" s="68" t="str">
        <f ca="1">IF(AE13="","",AE13*評估費用試算工具!$I$10)</f>
        <v/>
      </c>
      <c r="AG13" s="425"/>
      <c r="AH13" s="42" t="str">
        <f ca="1">IF(AH4="","",IF(COUNTIFS($J:$J,"■",$K:$K,$Q$13,$BM:$BM,AH4)=0,"",COUNTIFS($J:$J,"■",$K:$K,$Q$13,$BM:$BM,AH4)))</f>
        <v/>
      </c>
      <c r="AI13" s="68" t="str">
        <f ca="1">IF(AH13="","",AH13*評估費用試算工具!$I$10)</f>
        <v/>
      </c>
      <c r="AJ13" s="425"/>
      <c r="AK13" s="42" t="str">
        <f ca="1">IF(AK4="","",IF(COUNTIFS($J:$J,"■",$K:$K,$Q$13,$BM:$BM,AK4)=0,"",COUNTIFS($J:$J,"■",$K:$K,$Q$13,$BM:$BM,AK4)))</f>
        <v/>
      </c>
      <c r="AL13" s="68" t="str">
        <f ca="1">IF(AK13="","",AK13*評估費用試算工具!$I$10)</f>
        <v/>
      </c>
      <c r="AM13" s="425"/>
      <c r="AN13" s="42" t="str">
        <f ca="1">IF(AN4="","",IF(COUNTIFS($J:$J,"■",$K:$K,$Q$13,$BM:$BM,AN4)=0,"",COUNTIFS($J:$J,"■",$K:$K,$Q$13,$BM:$BM,AN4)))</f>
        <v/>
      </c>
      <c r="AO13" s="68" t="str">
        <f ca="1">IF(AN13="","",AN13*評估費用試算工具!$I$10)</f>
        <v/>
      </c>
      <c r="AP13" s="425"/>
      <c r="AQ13" s="42" t="str">
        <f ca="1">IF(AQ4="","",IF(COUNTIFS($J:$J,"■",$K:$K,$Q$13,$BM:$BM,AQ4)=0,"",COUNTIFS($J:$J,"■",$K:$K,$Q$13,$BM:$BM,AQ4)))</f>
        <v/>
      </c>
      <c r="AR13" s="68" t="str">
        <f ca="1">IF(AQ13="","",AQ13*評估費用試算工具!$I$10)</f>
        <v/>
      </c>
      <c r="AS13" s="425"/>
      <c r="AT13" s="42" t="str">
        <f ca="1">IF(AT4="","",IF(COUNTIFS($J:$J,"■",$K:$K,$Q$13,$BM:$BM,AT4)=0,"",COUNTIFS($J:$J,"■",$K:$K,$Q$13,$BM:$BM,AT4)))</f>
        <v/>
      </c>
      <c r="AU13" s="68" t="str">
        <f ca="1">IF(AT13="","",AT13*評估費用試算工具!$I$10)</f>
        <v/>
      </c>
      <c r="AV13" s="372"/>
      <c r="AX13" s="10">
        <v>6</v>
      </c>
      <c r="AY13" s="10" t="str">
        <f t="shared" ca="1" si="18"/>
        <v/>
      </c>
      <c r="AZ13" s="14" t="str">
        <f t="shared" ca="1" si="19"/>
        <v/>
      </c>
      <c r="BA13" s="14" t="str">
        <f t="shared" ca="1" si="20"/>
        <v/>
      </c>
      <c r="BB13" s="14" t="str">
        <f t="shared" ca="1" si="21"/>
        <v/>
      </c>
      <c r="BC13" s="14" t="str">
        <f t="shared" ca="1" si="22"/>
        <v/>
      </c>
      <c r="BD13" s="14" t="str">
        <f t="shared" ca="1" si="23"/>
        <v/>
      </c>
      <c r="BE13" s="14" t="str">
        <f t="shared" ca="1" si="24"/>
        <v/>
      </c>
      <c r="BF13" s="14" t="str">
        <f t="shared" ca="1" si="25"/>
        <v/>
      </c>
      <c r="BG13" s="14" t="str">
        <f t="shared" ca="1" si="26"/>
        <v/>
      </c>
      <c r="BH13" s="14" t="str">
        <f t="shared" ca="1" si="27"/>
        <v/>
      </c>
      <c r="BI13" s="14" t="str">
        <f t="shared" ca="1" si="28"/>
        <v/>
      </c>
      <c r="BJ13" s="14" t="str">
        <f t="shared" ca="1" si="29"/>
        <v/>
      </c>
      <c r="BK13" s="14" t="str">
        <f t="shared" ca="1" si="30"/>
        <v/>
      </c>
      <c r="BM13" s="93" t="str">
        <f ca="1">IF(INDIRECT("L"&amp;ROW(L9))="","",INDIRECT("L"&amp;ROW(L9)))</f>
        <v/>
      </c>
      <c r="BN13" s="91">
        <v>6</v>
      </c>
      <c r="BO13" s="14" t="str">
        <f t="shared" ca="1" si="31"/>
        <v/>
      </c>
      <c r="BP13" s="32">
        <v>6</v>
      </c>
      <c r="BQ13" s="32" t="str">
        <f t="shared" ca="1" si="34"/>
        <v/>
      </c>
      <c r="BR13" s="32" t="str">
        <f ca="1">IF(BT13="","",COUNTA($BT$8:BT13))</f>
        <v/>
      </c>
      <c r="BS13" s="32" t="str">
        <f t="shared" ca="1" si="32"/>
        <v/>
      </c>
      <c r="BT13" s="32" t="str">
        <f ca="1">IF(COUNTIF($BQ$8:BQ13,BQ13)&gt;1,"",BQ13)</f>
        <v/>
      </c>
      <c r="BU13" s="33" t="str">
        <f t="shared" ca="1" si="33"/>
        <v/>
      </c>
    </row>
    <row r="14" spans="1:73" ht="11.25" customHeight="1">
      <c r="A14" s="339">
        <v>2</v>
      </c>
      <c r="B14" s="210"/>
      <c r="C14" s="211"/>
      <c r="D14" s="207"/>
      <c r="E14" s="216"/>
      <c r="F14" s="217"/>
      <c r="G14" s="207"/>
      <c r="H14" s="48" t="s">
        <v>71</v>
      </c>
      <c r="I14" s="15" t="s">
        <v>4</v>
      </c>
      <c r="J14" s="44" t="s">
        <v>71</v>
      </c>
      <c r="K14" s="15" t="s">
        <v>5</v>
      </c>
      <c r="L14" s="410" t="s">
        <v>148</v>
      </c>
      <c r="M14" s="411"/>
      <c r="P14" s="256"/>
      <c r="Q14" s="258" t="s">
        <v>10</v>
      </c>
      <c r="R14" s="259"/>
      <c r="S14" s="42" t="str">
        <f ca="1">IF(S4="","",IF(COUNTIFS($H:$H,"■",$I:$I,$Q$14,$BM:$BM,S4)=0,"",COUNTIFS($H:$H,"■",$I:$I,$Q$14,$BM:$BM,S4)))</f>
        <v/>
      </c>
      <c r="T14" s="68" t="str">
        <f ca="1">IF(S14="","",S14*評估費用試算工具!$I$11)</f>
        <v/>
      </c>
      <c r="U14" s="425"/>
      <c r="V14" s="42" t="str">
        <f ca="1">IF(V4="","",IF(COUNTIFS($H:$H,"■",$I:$I,$Q$14,$BM:$BM,V4)=0,"",COUNTIFS($H:$H,"■",$I:$I,$Q$14,$BM:$BM,V4)))</f>
        <v/>
      </c>
      <c r="W14" s="68" t="str">
        <f ca="1">IF(V14="","",V14*評估費用試算工具!$I$11)</f>
        <v/>
      </c>
      <c r="X14" s="425"/>
      <c r="Y14" s="42" t="str">
        <f ca="1">IF(Y4="","",IF(COUNTIFS($H:$H,"■",$I:$I,$Q$14,$BM:$BM,Y4)=0,"",COUNTIFS($H:$H,"■",$I:$I,$Q$14,$BM:$BM,Y4)))</f>
        <v/>
      </c>
      <c r="Z14" s="68" t="str">
        <f ca="1">IF(Y14="","",Y14*評估費用試算工具!$I$11)</f>
        <v/>
      </c>
      <c r="AA14" s="425"/>
      <c r="AB14" s="42" t="str">
        <f ca="1">IF(AB4="","",IF(COUNTIFS($H:$H,"■",$I:$I,$Q$14,$BM:$BM,AB4)=0,"",COUNTIFS($H:$H,"■",$I:$I,$Q$14,$BM:$BM,AB4)))</f>
        <v/>
      </c>
      <c r="AC14" s="68" t="str">
        <f ca="1">IF(AB14="","",AB14*評估費用試算工具!$I$11)</f>
        <v/>
      </c>
      <c r="AD14" s="425"/>
      <c r="AE14" s="42" t="str">
        <f ca="1">IF(AE4="","",IF(COUNTIFS($H:$H,"■",$I:$I,$Q$14,$BM:$BM,AE4)=0,"",COUNTIFS($H:$H,"■",$I:$I,$Q$14,$BM:$BM,AE4)))</f>
        <v/>
      </c>
      <c r="AF14" s="68" t="str">
        <f ca="1">IF(AE14="","",AE14*評估費用試算工具!$I$11)</f>
        <v/>
      </c>
      <c r="AG14" s="425"/>
      <c r="AH14" s="42" t="str">
        <f ca="1">IF(AH4="","",IF(COUNTIFS($H:$H,"■",$I:$I,$Q$14,$BM:$BM,AH4)=0,"",COUNTIFS($H:$H,"■",$I:$I,$Q$14,$BM:$BM,AH4)))</f>
        <v/>
      </c>
      <c r="AI14" s="68" t="str">
        <f ca="1">IF(AH14="","",AH14*評估費用試算工具!$I$11)</f>
        <v/>
      </c>
      <c r="AJ14" s="425"/>
      <c r="AK14" s="42" t="str">
        <f ca="1">IF(AK4="","",IF(COUNTIFS($H:$H,"■",$I:$I,$Q$14,$BM:$BM,AK4)=0,"",COUNTIFS($H:$H,"■",$I:$I,$Q$14,$BM:$BM,AK4)))</f>
        <v/>
      </c>
      <c r="AL14" s="68" t="str">
        <f ca="1">IF(AK14="","",AK14*評估費用試算工具!$I$11)</f>
        <v/>
      </c>
      <c r="AM14" s="425"/>
      <c r="AN14" s="42" t="str">
        <f ca="1">IF(AN4="","",IF(COUNTIFS($H:$H,"■",$I:$I,$Q$14,$BM:$BM,AN4)=0,"",COUNTIFS($H:$H,"■",$I:$I,$Q$14,$BM:$BM,AN4)))</f>
        <v/>
      </c>
      <c r="AO14" s="68" t="str">
        <f ca="1">IF(AN14="","",AN14*評估費用試算工具!$I$11)</f>
        <v/>
      </c>
      <c r="AP14" s="425"/>
      <c r="AQ14" s="42" t="str">
        <f ca="1">IF(AQ4="","",IF(COUNTIFS($H:$H,"■",$I:$I,$Q$14,$BM:$BM,AQ4)=0,"",COUNTIFS($H:$H,"■",$I:$I,$Q$14,$BM:$BM,AQ4)))</f>
        <v/>
      </c>
      <c r="AR14" s="68" t="str">
        <f ca="1">IF(AQ14="","",AQ14*評估費用試算工具!$I$11)</f>
        <v/>
      </c>
      <c r="AS14" s="425"/>
      <c r="AT14" s="42" t="str">
        <f ca="1">IF(AT4="","",IF(COUNTIFS($H:$H,"■",$I:$I,$Q$14,$BM:$BM,AT4)=0,"",COUNTIFS($H:$H,"■",$I:$I,$Q$14,$BM:$BM,AT4)))</f>
        <v/>
      </c>
      <c r="AU14" s="68" t="str">
        <f ca="1">IF(AT14="","",AT14*評估費用試算工具!$I$11)</f>
        <v/>
      </c>
      <c r="AV14" s="372"/>
      <c r="AX14" s="10">
        <v>7</v>
      </c>
      <c r="AY14" s="10" t="str">
        <f t="shared" ca="1" si="18"/>
        <v/>
      </c>
      <c r="AZ14" s="14" t="str">
        <f t="shared" ca="1" si="19"/>
        <v/>
      </c>
      <c r="BA14" s="14" t="str">
        <f t="shared" ca="1" si="20"/>
        <v/>
      </c>
      <c r="BB14" s="14" t="str">
        <f t="shared" ca="1" si="21"/>
        <v/>
      </c>
      <c r="BC14" s="14" t="str">
        <f t="shared" ca="1" si="22"/>
        <v/>
      </c>
      <c r="BD14" s="14" t="str">
        <f t="shared" ca="1" si="23"/>
        <v/>
      </c>
      <c r="BE14" s="14" t="str">
        <f t="shared" ca="1" si="24"/>
        <v/>
      </c>
      <c r="BF14" s="14" t="str">
        <f t="shared" ca="1" si="25"/>
        <v/>
      </c>
      <c r="BG14" s="14" t="str">
        <f t="shared" ca="1" si="26"/>
        <v/>
      </c>
      <c r="BH14" s="14" t="str">
        <f t="shared" ca="1" si="27"/>
        <v/>
      </c>
      <c r="BI14" s="14" t="str">
        <f t="shared" ca="1" si="28"/>
        <v/>
      </c>
      <c r="BJ14" s="14" t="str">
        <f t="shared" ca="1" si="29"/>
        <v/>
      </c>
      <c r="BK14" s="14" t="str">
        <f t="shared" ca="1" si="30"/>
        <v/>
      </c>
      <c r="BM14" s="93" t="str">
        <f ca="1">IF(INDIRECT("L"&amp;ROW(L15))="","",INDIRECT("L"&amp;ROW(L15)))</f>
        <v/>
      </c>
      <c r="BN14" s="91">
        <v>7</v>
      </c>
      <c r="BO14" s="14" t="str">
        <f t="shared" ca="1" si="31"/>
        <v/>
      </c>
      <c r="BP14" s="32">
        <v>7</v>
      </c>
      <c r="BQ14" s="32" t="str">
        <f t="shared" ca="1" si="34"/>
        <v/>
      </c>
      <c r="BR14" s="32" t="str">
        <f ca="1">IF(BT14="","",COUNTA($BT$8:BT14))</f>
        <v/>
      </c>
      <c r="BS14" s="32" t="str">
        <f t="shared" ca="1" si="32"/>
        <v/>
      </c>
      <c r="BT14" s="32" t="str">
        <f ca="1">IF(COUNTIF($BQ$8:BQ14,BQ14)&gt;1,"",BQ14)</f>
        <v/>
      </c>
      <c r="BU14" s="33" t="str">
        <f t="shared" ca="1" si="33"/>
        <v/>
      </c>
    </row>
    <row r="15" spans="1:73" ht="11.25" customHeight="1">
      <c r="A15" s="340"/>
      <c r="B15" s="212"/>
      <c r="C15" s="213"/>
      <c r="D15" s="208"/>
      <c r="E15" s="218"/>
      <c r="F15" s="219"/>
      <c r="G15" s="208"/>
      <c r="H15" s="49" t="s">
        <v>71</v>
      </c>
      <c r="I15" s="16" t="s">
        <v>56</v>
      </c>
      <c r="J15" s="46" t="s">
        <v>71</v>
      </c>
      <c r="K15" s="16" t="s">
        <v>60</v>
      </c>
      <c r="L15" s="412"/>
      <c r="M15" s="308"/>
      <c r="P15" s="256"/>
      <c r="Q15" s="258" t="s">
        <v>11</v>
      </c>
      <c r="R15" s="259"/>
      <c r="S15" s="42" t="str">
        <f ca="1">IF(S4="","",IF(COUNTIFS($J:$J,"■",$K:$K,$Q$15,$BM:$BM,S4)=0,"",COUNTIFS($J:$J,"■",$K:$K,$Q$15,$BM:$BM,S4)))</f>
        <v/>
      </c>
      <c r="T15" s="68" t="str">
        <f ca="1">IF(S15="","",S15*評估費用試算工具!$I$12)</f>
        <v/>
      </c>
      <c r="U15" s="425"/>
      <c r="V15" s="42" t="str">
        <f ca="1">IF(V4="","",IF(COUNTIFS($J:$J,"■",$K:$K,$Q$15,$BM:$BM,V4)=0,"",COUNTIFS($J:$J,"■",$K:$K,$Q$15,$BM:$BM,V4)))</f>
        <v/>
      </c>
      <c r="W15" s="68" t="str">
        <f ca="1">IF(V15="","",V15*評估費用試算工具!$I$12)</f>
        <v/>
      </c>
      <c r="X15" s="425"/>
      <c r="Y15" s="42" t="str">
        <f ca="1">IF(Y4="","",IF(COUNTIFS($J:$J,"■",$K:$K,$Q$15,$BM:$BM,Y4)=0,"",COUNTIFS($J:$J,"■",$K:$K,$Q$15,$BM:$BM,Y4)))</f>
        <v/>
      </c>
      <c r="Z15" s="68" t="str">
        <f ca="1">IF(Y15="","",Y15*評估費用試算工具!$I$12)</f>
        <v/>
      </c>
      <c r="AA15" s="425"/>
      <c r="AB15" s="42" t="str">
        <f ca="1">IF(AB4="","",IF(COUNTIFS($J:$J,"■",$K:$K,$Q$15,$BM:$BM,AB4)=0,"",COUNTIFS($J:$J,"■",$K:$K,$Q$15,$BM:$BM,AB4)))</f>
        <v/>
      </c>
      <c r="AC15" s="68" t="str">
        <f ca="1">IF(AB15="","",AB15*評估費用試算工具!$I$12)</f>
        <v/>
      </c>
      <c r="AD15" s="425"/>
      <c r="AE15" s="42" t="str">
        <f ca="1">IF(AE4="","",IF(COUNTIFS($J:$J,"■",$K:$K,$Q$15,$BM:$BM,AE4)=0,"",COUNTIFS($J:$J,"■",$K:$K,$Q$15,$BM:$BM,AE4)))</f>
        <v/>
      </c>
      <c r="AF15" s="68" t="str">
        <f ca="1">IF(AE15="","",AE15*評估費用試算工具!$I$12)</f>
        <v/>
      </c>
      <c r="AG15" s="425"/>
      <c r="AH15" s="42" t="str">
        <f ca="1">IF(AH4="","",IF(COUNTIFS($J:$J,"■",$K:$K,$Q$15,$BM:$BM,AH4)=0,"",COUNTIFS($J:$J,"■",$K:$K,$Q$15,$BM:$BM,AH4)))</f>
        <v/>
      </c>
      <c r="AI15" s="68" t="str">
        <f ca="1">IF(AH15="","",AH15*評估費用試算工具!$I$12)</f>
        <v/>
      </c>
      <c r="AJ15" s="425"/>
      <c r="AK15" s="42" t="str">
        <f ca="1">IF(AK4="","",IF(COUNTIFS($J:$J,"■",$K:$K,$Q$15,$BM:$BM,AK4)=0,"",COUNTIFS($J:$J,"■",$K:$K,$Q$15,$BM:$BM,AK4)))</f>
        <v/>
      </c>
      <c r="AL15" s="68" t="str">
        <f ca="1">IF(AK15="","",AK15*評估費用試算工具!$I$12)</f>
        <v/>
      </c>
      <c r="AM15" s="425"/>
      <c r="AN15" s="42" t="str">
        <f ca="1">IF(AN4="","",IF(COUNTIFS($J:$J,"■",$K:$K,$Q$15,$BM:$BM,AN4)=0,"",COUNTIFS($J:$J,"■",$K:$K,$Q$15,$BM:$BM,AN4)))</f>
        <v/>
      </c>
      <c r="AO15" s="68" t="str">
        <f ca="1">IF(AN15="","",AN15*評估費用試算工具!$I$12)</f>
        <v/>
      </c>
      <c r="AP15" s="425"/>
      <c r="AQ15" s="42" t="str">
        <f ca="1">IF(AQ4="","",IF(COUNTIFS($J:$J,"■",$K:$K,$Q$15,$BM:$BM,AQ4)=0,"",COUNTIFS($J:$J,"■",$K:$K,$Q$15,$BM:$BM,AQ4)))</f>
        <v/>
      </c>
      <c r="AR15" s="68" t="str">
        <f ca="1">IF(AQ15="","",AQ15*評估費用試算工具!$I$12)</f>
        <v/>
      </c>
      <c r="AS15" s="425"/>
      <c r="AT15" s="42" t="str">
        <f ca="1">IF(AT4="","",IF(COUNTIFS($J:$J,"■",$K:$K,$Q$15,$BM:$BM,AT4)=0,"",COUNTIFS($J:$J,"■",$K:$K,$Q$15,$BM:$BM,AT4)))</f>
        <v/>
      </c>
      <c r="AU15" s="68" t="str">
        <f ca="1">IF(AT15="","",AT15*評估費用試算工具!$I$12)</f>
        <v/>
      </c>
      <c r="AV15" s="372"/>
      <c r="AX15" s="10">
        <v>8</v>
      </c>
      <c r="AY15" s="10" t="str">
        <f t="shared" ca="1" si="18"/>
        <v/>
      </c>
      <c r="AZ15" s="14" t="str">
        <f t="shared" ca="1" si="19"/>
        <v/>
      </c>
      <c r="BA15" s="14" t="str">
        <f t="shared" ca="1" si="20"/>
        <v/>
      </c>
      <c r="BB15" s="14" t="str">
        <f t="shared" ca="1" si="21"/>
        <v/>
      </c>
      <c r="BC15" s="14" t="str">
        <f t="shared" ca="1" si="22"/>
        <v/>
      </c>
      <c r="BD15" s="14" t="str">
        <f t="shared" ca="1" si="23"/>
        <v/>
      </c>
      <c r="BE15" s="14" t="str">
        <f t="shared" ca="1" si="24"/>
        <v/>
      </c>
      <c r="BF15" s="14" t="str">
        <f t="shared" ca="1" si="25"/>
        <v/>
      </c>
      <c r="BG15" s="14" t="str">
        <f t="shared" ca="1" si="26"/>
        <v/>
      </c>
      <c r="BH15" s="14" t="str">
        <f t="shared" ca="1" si="27"/>
        <v/>
      </c>
      <c r="BI15" s="14" t="str">
        <f t="shared" ca="1" si="28"/>
        <v/>
      </c>
      <c r="BJ15" s="14" t="str">
        <f t="shared" ca="1" si="29"/>
        <v/>
      </c>
      <c r="BK15" s="14" t="str">
        <f t="shared" ca="1" si="30"/>
        <v/>
      </c>
      <c r="BM15" s="93" t="str">
        <f ca="1">IF(INDIRECT("L"&amp;ROW(L15))="","",INDIRECT("L"&amp;ROW(L15)))</f>
        <v/>
      </c>
      <c r="BN15" s="91">
        <v>8</v>
      </c>
      <c r="BO15" s="14" t="str">
        <f t="shared" ca="1" si="31"/>
        <v/>
      </c>
      <c r="BP15" s="32">
        <v>8</v>
      </c>
      <c r="BQ15" s="32" t="str">
        <f t="shared" ca="1" si="34"/>
        <v/>
      </c>
      <c r="BR15" s="32" t="str">
        <f ca="1">IF(BT15="","",COUNTA($BT$8:BT15))</f>
        <v/>
      </c>
      <c r="BS15" s="32" t="str">
        <f t="shared" ca="1" si="32"/>
        <v/>
      </c>
      <c r="BT15" s="32" t="str">
        <f ca="1">IF(COUNTIF($BQ$8:BQ15,BQ15)&gt;1,"",BQ15)</f>
        <v/>
      </c>
      <c r="BU15" s="33" t="str">
        <f t="shared" ca="1" si="33"/>
        <v/>
      </c>
    </row>
    <row r="16" spans="1:73" ht="11.25" customHeight="1">
      <c r="A16" s="340"/>
      <c r="B16" s="212"/>
      <c r="C16" s="213"/>
      <c r="D16" s="208"/>
      <c r="E16" s="220"/>
      <c r="F16" s="221"/>
      <c r="G16" s="208"/>
      <c r="H16" s="49" t="s">
        <v>71</v>
      </c>
      <c r="I16" s="16" t="s">
        <v>41</v>
      </c>
      <c r="J16" s="46" t="s">
        <v>71</v>
      </c>
      <c r="K16" s="16" t="s">
        <v>59</v>
      </c>
      <c r="L16" s="412"/>
      <c r="M16" s="308"/>
      <c r="P16" s="256"/>
      <c r="Q16" s="258" t="s">
        <v>58</v>
      </c>
      <c r="R16" s="259"/>
      <c r="S16" s="42" t="str">
        <f ca="1">IF(S4="","",IF(COUNTIFS($H:$H,"■",$I:$I,$Q$16,$BM:$BM,S4)=0,"",COUNTIFS($H:$H,"■",$I:$I,$Q$16,$BM:$BM,S4)))</f>
        <v/>
      </c>
      <c r="T16" s="68" t="str">
        <f ca="1">IF(S16="","",S16*評估費用試算工具!$I$13)</f>
        <v/>
      </c>
      <c r="U16" s="425"/>
      <c r="V16" s="42" t="str">
        <f ca="1">IF(V4="","",IF(COUNTIFS($H:$H,"■",$I:$I,$Q$16,$BM:$BM,V4)=0,"",COUNTIFS($H:$H,"■",$I:$I,$Q$16,$BM:$BM,V4)))</f>
        <v/>
      </c>
      <c r="W16" s="68" t="str">
        <f ca="1">IF(V16="","",V16*評估費用試算工具!$I$13)</f>
        <v/>
      </c>
      <c r="X16" s="425"/>
      <c r="Y16" s="42" t="str">
        <f ca="1">IF(Y4="","",IF(COUNTIFS($H:$H,"■",$I:$I,$Q$16,$BM:$BM,Y4)=0,"",COUNTIFS($H:$H,"■",$I:$I,$Q$16,$BM:$BM,Y4)))</f>
        <v/>
      </c>
      <c r="Z16" s="68" t="str">
        <f ca="1">IF(Y16="","",Y16*評估費用試算工具!$I$13)</f>
        <v/>
      </c>
      <c r="AA16" s="425"/>
      <c r="AB16" s="42" t="str">
        <f ca="1">IF(AB4="","",IF(COUNTIFS($H:$H,"■",$I:$I,$Q$16,$BM:$BM,AB4)=0,"",COUNTIFS($H:$H,"■",$I:$I,$Q$16,$BM:$BM,AB4)))</f>
        <v/>
      </c>
      <c r="AC16" s="68" t="str">
        <f ca="1">IF(AB16="","",AB16*評估費用試算工具!$I$13)</f>
        <v/>
      </c>
      <c r="AD16" s="425"/>
      <c r="AE16" s="42" t="str">
        <f ca="1">IF(AE4="","",IF(COUNTIFS($H:$H,"■",$I:$I,$Q$16,$BM:$BM,AE4)=0,"",COUNTIFS($H:$H,"■",$I:$I,$Q$16,$BM:$BM,AE4)))</f>
        <v/>
      </c>
      <c r="AF16" s="68" t="str">
        <f ca="1">IF(AE16="","",AE16*評估費用試算工具!$I$13)</f>
        <v/>
      </c>
      <c r="AG16" s="425"/>
      <c r="AH16" s="42" t="str">
        <f ca="1">IF(AH4="","",IF(COUNTIFS($H:$H,"■",$I:$I,$Q$16,$BM:$BM,AH4)=0,"",COUNTIFS($H:$H,"■",$I:$I,$Q$16,$BM:$BM,AH4)))</f>
        <v/>
      </c>
      <c r="AI16" s="68" t="str">
        <f ca="1">IF(AH16="","",AH16*評估費用試算工具!$I$13)</f>
        <v/>
      </c>
      <c r="AJ16" s="425"/>
      <c r="AK16" s="42" t="str">
        <f ca="1">IF(AK4="","",IF(COUNTIFS($H:$H,"■",$I:$I,$Q$16,$BM:$BM,AK4)=0,"",COUNTIFS($H:$H,"■",$I:$I,$Q$16,$BM:$BM,AK4)))</f>
        <v/>
      </c>
      <c r="AL16" s="68" t="str">
        <f ca="1">IF(AK16="","",AK16*評估費用試算工具!$I$13)</f>
        <v/>
      </c>
      <c r="AM16" s="425"/>
      <c r="AN16" s="42" t="str">
        <f ca="1">IF(AN4="","",IF(COUNTIFS($H:$H,"■",$I:$I,$Q$16,$BM:$BM,AN4)=0,"",COUNTIFS($H:$H,"■",$I:$I,$Q$16,$BM:$BM,AN4)))</f>
        <v/>
      </c>
      <c r="AO16" s="68" t="str">
        <f ca="1">IF(AN16="","",AN16*評估費用試算工具!$I$13)</f>
        <v/>
      </c>
      <c r="AP16" s="425"/>
      <c r="AQ16" s="42" t="str">
        <f ca="1">IF(AQ4="","",IF(COUNTIFS($H:$H,"■",$I:$I,$Q$16,$BM:$BM,AQ4)=0,"",COUNTIFS($H:$H,"■",$I:$I,$Q$16,$BM:$BM,AQ4)))</f>
        <v/>
      </c>
      <c r="AR16" s="68" t="str">
        <f ca="1">IF(AQ16="","",AQ16*評估費用試算工具!$I$13)</f>
        <v/>
      </c>
      <c r="AS16" s="425"/>
      <c r="AT16" s="42" t="str">
        <f ca="1">IF(AT4="","",IF(COUNTIFS($H:$H,"■",$I:$I,$Q$16,$BM:$BM,AT4)=0,"",COUNTIFS($H:$H,"■",$I:$I,$Q$16,$BM:$BM,AT4)))</f>
        <v/>
      </c>
      <c r="AU16" s="68" t="str">
        <f ca="1">IF(AT16="","",AT16*評估費用試算工具!$I$13)</f>
        <v/>
      </c>
      <c r="AV16" s="372"/>
      <c r="AX16" s="10">
        <v>9</v>
      </c>
      <c r="AY16" s="10" t="str">
        <f t="shared" ca="1" si="18"/>
        <v/>
      </c>
      <c r="AZ16" s="14" t="str">
        <f t="shared" ca="1" si="19"/>
        <v/>
      </c>
      <c r="BA16" s="14" t="str">
        <f t="shared" ca="1" si="20"/>
        <v/>
      </c>
      <c r="BB16" s="14" t="str">
        <f t="shared" ca="1" si="21"/>
        <v/>
      </c>
      <c r="BC16" s="14" t="str">
        <f t="shared" ca="1" si="22"/>
        <v/>
      </c>
      <c r="BD16" s="14" t="str">
        <f t="shared" ca="1" si="23"/>
        <v/>
      </c>
      <c r="BE16" s="14" t="str">
        <f t="shared" ca="1" si="24"/>
        <v/>
      </c>
      <c r="BF16" s="14" t="str">
        <f t="shared" ca="1" si="25"/>
        <v/>
      </c>
      <c r="BG16" s="14" t="str">
        <f t="shared" ca="1" si="26"/>
        <v/>
      </c>
      <c r="BH16" s="14" t="str">
        <f t="shared" ca="1" si="27"/>
        <v/>
      </c>
      <c r="BI16" s="14" t="str">
        <f t="shared" ca="1" si="28"/>
        <v/>
      </c>
      <c r="BJ16" s="14" t="str">
        <f t="shared" ca="1" si="29"/>
        <v/>
      </c>
      <c r="BK16" s="14" t="str">
        <f t="shared" ca="1" si="30"/>
        <v/>
      </c>
      <c r="BM16" s="93" t="str">
        <f ca="1">IF(INDIRECT("L"&amp;ROW(L15))="","",INDIRECT("L"&amp;ROW(L15)))</f>
        <v/>
      </c>
      <c r="BN16" s="91">
        <v>9</v>
      </c>
      <c r="BO16" s="14" t="str">
        <f t="shared" ca="1" si="31"/>
        <v/>
      </c>
      <c r="BP16" s="32">
        <v>9</v>
      </c>
      <c r="BQ16" s="32" t="str">
        <f t="shared" ca="1" si="34"/>
        <v/>
      </c>
      <c r="BR16" s="32" t="str">
        <f ca="1">IF(BT16="","",COUNTA($BT$8:BT16))</f>
        <v/>
      </c>
      <c r="BS16" s="32" t="str">
        <f t="shared" ca="1" si="32"/>
        <v/>
      </c>
      <c r="BT16" s="32" t="str">
        <f ca="1">IF(COUNTIF($BQ$8:BQ16,BQ16)&gt;1,"",BQ16)</f>
        <v/>
      </c>
      <c r="BU16" s="33" t="str">
        <f t="shared" ca="1" si="33"/>
        <v/>
      </c>
    </row>
    <row r="17" spans="1:73" ht="11.25" customHeight="1">
      <c r="A17" s="340"/>
      <c r="B17" s="212"/>
      <c r="C17" s="213"/>
      <c r="D17" s="208"/>
      <c r="E17" s="216"/>
      <c r="F17" s="217"/>
      <c r="G17" s="208"/>
      <c r="H17" s="49" t="s">
        <v>71</v>
      </c>
      <c r="I17" s="16" t="s">
        <v>57</v>
      </c>
      <c r="J17" s="46" t="s">
        <v>71</v>
      </c>
      <c r="K17" s="16" t="s">
        <v>61</v>
      </c>
      <c r="L17" s="413" t="s">
        <v>79</v>
      </c>
      <c r="M17" s="414"/>
      <c r="P17" s="256"/>
      <c r="Q17" s="258" t="s">
        <v>13</v>
      </c>
      <c r="R17" s="259"/>
      <c r="S17" s="42" t="str">
        <f ca="1">IF(S4="","",IF(COUNTIFS($J:$J,"■",$K:$K,$Q$17,$BM:$BM,S4)=0,"",COUNTIFS($J:$J,"■",$K:$K,$Q$17,$BM:$BM,S4)))</f>
        <v/>
      </c>
      <c r="T17" s="68" t="str">
        <f ca="1">IF(S17="","",S17*評估費用試算工具!$I$14)</f>
        <v/>
      </c>
      <c r="U17" s="425"/>
      <c r="V17" s="42" t="str">
        <f ca="1">IF(V4="","",IF(COUNTIFS($J:$J,"■",$K:$K,$Q$17,$BM:$BM,V4)=0,"",COUNTIFS($J:$J,"■",$K:$K,$Q$17,$BM:$BM,V4)))</f>
        <v/>
      </c>
      <c r="W17" s="68" t="str">
        <f ca="1">IF(V17="","",V17*評估費用試算工具!$I$14)</f>
        <v/>
      </c>
      <c r="X17" s="425"/>
      <c r="Y17" s="42" t="str">
        <f ca="1">IF(Y4="","",IF(COUNTIFS($J:$J,"■",$K:$K,$Q$17,$BM:$BM,Y4)=0,"",COUNTIFS($J:$J,"■",$K:$K,$Q$17,$BM:$BM,Y4)))</f>
        <v/>
      </c>
      <c r="Z17" s="68" t="str">
        <f ca="1">IF(Y17="","",Y17*評估費用試算工具!$I$14)</f>
        <v/>
      </c>
      <c r="AA17" s="425"/>
      <c r="AB17" s="42" t="str">
        <f ca="1">IF(AB4="","",IF(COUNTIFS($J:$J,"■",$K:$K,$Q$17,$BM:$BM,AB4)=0,"",COUNTIFS($J:$J,"■",$K:$K,$Q$17,$BM:$BM,AB4)))</f>
        <v/>
      </c>
      <c r="AC17" s="68" t="str">
        <f ca="1">IF(AB17="","",AB17*評估費用試算工具!$I$14)</f>
        <v/>
      </c>
      <c r="AD17" s="425"/>
      <c r="AE17" s="42" t="str">
        <f ca="1">IF(AE4="","",IF(COUNTIFS($J:$J,"■",$K:$K,$Q$17,$BM:$BM,AE4)=0,"",COUNTIFS($J:$J,"■",$K:$K,$Q$17,$BM:$BM,AE4)))</f>
        <v/>
      </c>
      <c r="AF17" s="68" t="str">
        <f ca="1">IF(AE17="","",AE17*評估費用試算工具!$I$14)</f>
        <v/>
      </c>
      <c r="AG17" s="425"/>
      <c r="AH17" s="42" t="str">
        <f ca="1">IF(AH4="","",IF(COUNTIFS($J:$J,"■",$K:$K,$Q$17,$BM:$BM,AH4)=0,"",COUNTIFS($J:$J,"■",$K:$K,$Q$17,$BM:$BM,AH4)))</f>
        <v/>
      </c>
      <c r="AI17" s="68" t="str">
        <f ca="1">IF(AH17="","",AH17*評估費用試算工具!$I$14)</f>
        <v/>
      </c>
      <c r="AJ17" s="425"/>
      <c r="AK17" s="42" t="str">
        <f ca="1">IF(AK4="","",IF(COUNTIFS($J:$J,"■",$K:$K,$Q$17,$BM:$BM,AK4)=0,"",COUNTIFS($J:$J,"■",$K:$K,$Q$17,$BM:$BM,AK4)))</f>
        <v/>
      </c>
      <c r="AL17" s="68" t="str">
        <f ca="1">IF(AK17="","",AK17*評估費用試算工具!$I$14)</f>
        <v/>
      </c>
      <c r="AM17" s="425"/>
      <c r="AN17" s="42" t="str">
        <f ca="1">IF(AN4="","",IF(COUNTIFS($J:$J,"■",$K:$K,$Q$17,$BM:$BM,AN4)=0,"",COUNTIFS($J:$J,"■",$K:$K,$Q$17,$BM:$BM,AN4)))</f>
        <v/>
      </c>
      <c r="AO17" s="68" t="str">
        <f ca="1">IF(AN17="","",AN17*評估費用試算工具!$I$14)</f>
        <v/>
      </c>
      <c r="AP17" s="425"/>
      <c r="AQ17" s="42" t="str">
        <f ca="1">IF(AQ4="","",IF(COUNTIFS($J:$J,"■",$K:$K,$Q$17,$BM:$BM,AQ4)=0,"",COUNTIFS($J:$J,"■",$K:$K,$Q$17,$BM:$BM,AQ4)))</f>
        <v/>
      </c>
      <c r="AR17" s="68" t="str">
        <f ca="1">IF(AQ17="","",AQ17*評估費用試算工具!$I$14)</f>
        <v/>
      </c>
      <c r="AS17" s="425"/>
      <c r="AT17" s="42" t="str">
        <f ca="1">IF(AT4="","",IF(COUNTIFS($J:$J,"■",$K:$K,$Q$17,$BM:$BM,AT4)=0,"",COUNTIFS($J:$J,"■",$K:$K,$Q$17,$BM:$BM,AT4)))</f>
        <v/>
      </c>
      <c r="AU17" s="68" t="str">
        <f ca="1">IF(AT17="","",AT17*評估費用試算工具!$I$14)</f>
        <v/>
      </c>
      <c r="AV17" s="372"/>
      <c r="AX17" s="10">
        <v>10</v>
      </c>
      <c r="AY17" s="10" t="str">
        <f t="shared" ca="1" si="18"/>
        <v/>
      </c>
      <c r="AZ17" s="14" t="str">
        <f t="shared" ca="1" si="19"/>
        <v/>
      </c>
      <c r="BA17" s="14" t="str">
        <f t="shared" ca="1" si="20"/>
        <v/>
      </c>
      <c r="BB17" s="14" t="str">
        <f t="shared" ca="1" si="21"/>
        <v/>
      </c>
      <c r="BC17" s="14" t="str">
        <f t="shared" ca="1" si="22"/>
        <v/>
      </c>
      <c r="BD17" s="14" t="str">
        <f t="shared" ca="1" si="23"/>
        <v/>
      </c>
      <c r="BE17" s="14" t="str">
        <f t="shared" ca="1" si="24"/>
        <v/>
      </c>
      <c r="BF17" s="14" t="str">
        <f t="shared" ca="1" si="25"/>
        <v/>
      </c>
      <c r="BG17" s="14" t="str">
        <f t="shared" ca="1" si="26"/>
        <v/>
      </c>
      <c r="BH17" s="14" t="str">
        <f t="shared" ca="1" si="27"/>
        <v/>
      </c>
      <c r="BI17" s="14" t="str">
        <f t="shared" ca="1" si="28"/>
        <v/>
      </c>
      <c r="BJ17" s="14" t="str">
        <f t="shared" ca="1" si="29"/>
        <v/>
      </c>
      <c r="BK17" s="14" t="str">
        <f t="shared" ca="1" si="30"/>
        <v/>
      </c>
      <c r="BM17" s="93" t="str">
        <f ca="1">IF(INDIRECT("L"&amp;ROW(L15))="","",INDIRECT("L"&amp;ROW(L15)))</f>
        <v/>
      </c>
      <c r="BN17" s="91">
        <v>10</v>
      </c>
      <c r="BO17" s="14" t="str">
        <f t="shared" ca="1" si="31"/>
        <v/>
      </c>
      <c r="BP17" s="32">
        <v>10</v>
      </c>
      <c r="BQ17" s="32" t="str">
        <f t="shared" ca="1" si="34"/>
        <v/>
      </c>
      <c r="BR17" s="32" t="str">
        <f ca="1">IF(BT17="","",COUNTA($BT$8:BT17))</f>
        <v/>
      </c>
      <c r="BS17" s="32" t="str">
        <f t="shared" ca="1" si="32"/>
        <v/>
      </c>
      <c r="BT17" s="32" t="str">
        <f ca="1">IF(COUNTIF($BQ$8:BQ17,BQ17)&gt;1,"",BQ17)</f>
        <v/>
      </c>
      <c r="BU17" s="33" t="str">
        <f t="shared" ca="1" si="33"/>
        <v/>
      </c>
    </row>
    <row r="18" spans="1:73" ht="11.25" customHeight="1">
      <c r="A18" s="340"/>
      <c r="B18" s="212"/>
      <c r="C18" s="213"/>
      <c r="D18" s="208"/>
      <c r="E18" s="218"/>
      <c r="F18" s="219"/>
      <c r="G18" s="208"/>
      <c r="H18" s="49" t="s">
        <v>71</v>
      </c>
      <c r="I18" s="16" t="s">
        <v>58</v>
      </c>
      <c r="J18" s="46" t="s">
        <v>71</v>
      </c>
      <c r="K18" s="16" t="s">
        <v>62</v>
      </c>
      <c r="L18" s="412"/>
      <c r="M18" s="308"/>
      <c r="P18" s="257"/>
      <c r="Q18" s="269" t="s">
        <v>63</v>
      </c>
      <c r="R18" s="270"/>
      <c r="S18" s="42" t="str">
        <f ca="1">IF(S4="","",IF(COUNTIFS($J:$J,"■",$K:$K,$Q$18,$BM:$BM,S4)=0,"",COUNTIFS($J:$J,"■",$K:$K,$Q$18,$BM:$BM,S4)))</f>
        <v/>
      </c>
      <c r="T18" s="68" t="str">
        <f ca="1">IF(S18="","",S18*評估費用試算工具!$I$15)</f>
        <v/>
      </c>
      <c r="U18" s="426"/>
      <c r="V18" s="42" t="str">
        <f ca="1">IF(V4="","",IF(COUNTIFS($J:$J,"■",$K:$K,$Q$18,$BM:$BM,V4)=0,"",COUNTIFS($J:$J,"■",$K:$K,$Q$18,$BM:$BM,V4)))</f>
        <v/>
      </c>
      <c r="W18" s="68" t="str">
        <f ca="1">IF(V18="","",V18*評估費用試算工具!$I$15)</f>
        <v/>
      </c>
      <c r="X18" s="426"/>
      <c r="Y18" s="42" t="str">
        <f ca="1">IF(Y4="","",IF(COUNTIFS($J:$J,"■",$K:$K,$Q$18,$BM:$BM,Y4)=0,"",COUNTIFS($J:$J,"■",$K:$K,$Q$18,$BM:$BM,Y4)))</f>
        <v/>
      </c>
      <c r="Z18" s="68" t="str">
        <f ca="1">IF(Y18="","",Y18*評估費用試算工具!$I$15)</f>
        <v/>
      </c>
      <c r="AA18" s="426"/>
      <c r="AB18" s="42" t="str">
        <f ca="1">IF(AB4="","",IF(COUNTIFS($J:$J,"■",$K:$K,$Q$18,$BM:$BM,AB4)=0,"",COUNTIFS($J:$J,"■",$K:$K,$Q$18,$BM:$BM,AB4)))</f>
        <v/>
      </c>
      <c r="AC18" s="68" t="str">
        <f ca="1">IF(AB18="","",AB18*評估費用試算工具!$I$15)</f>
        <v/>
      </c>
      <c r="AD18" s="426"/>
      <c r="AE18" s="42" t="str">
        <f ca="1">IF(AE4="","",IF(COUNTIFS($J:$J,"■",$K:$K,$Q$18,$BM:$BM,AE4)=0,"",COUNTIFS($J:$J,"■",$K:$K,$Q$18,$BM:$BM,AE4)))</f>
        <v/>
      </c>
      <c r="AF18" s="68" t="str">
        <f ca="1">IF(AE18="","",AE18*評估費用試算工具!$I$15)</f>
        <v/>
      </c>
      <c r="AG18" s="426"/>
      <c r="AH18" s="42" t="str">
        <f ca="1">IF(AH4="","",IF(COUNTIFS($J:$J,"■",$K:$K,$Q$18,$BM:$BM,AH4)=0,"",COUNTIFS($J:$J,"■",$K:$K,$Q$18,$BM:$BM,AH4)))</f>
        <v/>
      </c>
      <c r="AI18" s="68" t="str">
        <f ca="1">IF(AH18="","",AH18*評估費用試算工具!$I$15)</f>
        <v/>
      </c>
      <c r="AJ18" s="426"/>
      <c r="AK18" s="42" t="str">
        <f ca="1">IF(AK4="","",IF(COUNTIFS($J:$J,"■",$K:$K,$Q$18,$BM:$BM,AK4)=0,"",COUNTIFS($J:$J,"■",$K:$K,$Q$18,$BM:$BM,AK4)))</f>
        <v/>
      </c>
      <c r="AL18" s="68" t="str">
        <f ca="1">IF(AK18="","",AK18*評估費用試算工具!$I$15)</f>
        <v/>
      </c>
      <c r="AM18" s="426"/>
      <c r="AN18" s="42" t="str">
        <f ca="1">IF(AN4="","",IF(COUNTIFS($J:$J,"■",$K:$K,$Q$18,$BM:$BM,AN4)=0,"",COUNTIFS($J:$J,"■",$K:$K,$Q$18,$BM:$BM,AN4)))</f>
        <v/>
      </c>
      <c r="AO18" s="68" t="str">
        <f ca="1">IF(AN18="","",AN18*評估費用試算工具!$I$15)</f>
        <v/>
      </c>
      <c r="AP18" s="426"/>
      <c r="AQ18" s="42" t="str">
        <f ca="1">IF(AQ4="","",IF(COUNTIFS($J:$J,"■",$K:$K,$Q$18,$BM:$BM,AQ4)=0,"",COUNTIFS($J:$J,"■",$K:$K,$Q$18,$BM:$BM,AQ4)))</f>
        <v/>
      </c>
      <c r="AR18" s="68" t="str">
        <f ca="1">IF(AQ18="","",AQ18*評估費用試算工具!$I$15)</f>
        <v/>
      </c>
      <c r="AS18" s="426"/>
      <c r="AT18" s="42" t="str">
        <f ca="1">IF(AT4="","",IF(COUNTIFS($J:$J,"■",$K:$K,$Q$18,$BM:$BM,AT4)=0,"",COUNTIFS($J:$J,"■",$K:$K,$Q$18,$BM:$BM,AT4)))</f>
        <v/>
      </c>
      <c r="AU18" s="68" t="str">
        <f ca="1">IF(AT18="","",AT18*評估費用試算工具!$I$15)</f>
        <v/>
      </c>
      <c r="AV18" s="372"/>
      <c r="AX18" s="10">
        <v>11</v>
      </c>
      <c r="AY18" s="10" t="str">
        <f t="shared" ca="1" si="18"/>
        <v/>
      </c>
      <c r="AZ18" s="14" t="str">
        <f t="shared" ca="1" si="19"/>
        <v/>
      </c>
      <c r="BA18" s="14" t="str">
        <f t="shared" ca="1" si="20"/>
        <v/>
      </c>
      <c r="BB18" s="14" t="str">
        <f t="shared" ca="1" si="21"/>
        <v/>
      </c>
      <c r="BC18" s="14" t="str">
        <f t="shared" ca="1" si="22"/>
        <v/>
      </c>
      <c r="BD18" s="14" t="str">
        <f t="shared" ca="1" si="23"/>
        <v/>
      </c>
      <c r="BE18" s="14" t="str">
        <f t="shared" ca="1" si="24"/>
        <v/>
      </c>
      <c r="BF18" s="14" t="str">
        <f t="shared" ca="1" si="25"/>
        <v/>
      </c>
      <c r="BG18" s="14" t="str">
        <f t="shared" ca="1" si="26"/>
        <v/>
      </c>
      <c r="BH18" s="14" t="str">
        <f t="shared" ca="1" si="27"/>
        <v/>
      </c>
      <c r="BI18" s="14" t="str">
        <f t="shared" ca="1" si="28"/>
        <v/>
      </c>
      <c r="BJ18" s="14" t="str">
        <f t="shared" ca="1" si="29"/>
        <v/>
      </c>
      <c r="BK18" s="14" t="str">
        <f t="shared" ca="1" si="30"/>
        <v/>
      </c>
      <c r="BM18" s="93" t="str">
        <f ca="1">IF(INDIRECT("L"&amp;ROW(L15))="","",INDIRECT("L"&amp;ROW(L15)))</f>
        <v/>
      </c>
      <c r="BN18" s="91">
        <v>11</v>
      </c>
      <c r="BO18" s="14" t="str">
        <f t="shared" ca="1" si="31"/>
        <v/>
      </c>
      <c r="BP18" s="32">
        <v>11</v>
      </c>
      <c r="BQ18" s="32" t="str">
        <f t="shared" ca="1" si="34"/>
        <v/>
      </c>
      <c r="BR18" s="32" t="str">
        <f ca="1">IF(BT18="","",COUNTA($BT$8:BT18))</f>
        <v/>
      </c>
      <c r="BS18" s="32" t="str">
        <f t="shared" ca="1" si="32"/>
        <v/>
      </c>
      <c r="BT18" s="32" t="str">
        <f ca="1">IF(COUNTIF($BQ$8:BQ18,BQ18)&gt;1,"",BQ18)</f>
        <v/>
      </c>
      <c r="BU18" s="33" t="str">
        <f t="shared" ca="1" si="33"/>
        <v/>
      </c>
    </row>
    <row r="19" spans="1:73" ht="11.25" customHeight="1" thickBot="1">
      <c r="A19" s="341"/>
      <c r="B19" s="214"/>
      <c r="C19" s="215"/>
      <c r="D19" s="209"/>
      <c r="E19" s="220"/>
      <c r="F19" s="221"/>
      <c r="G19" s="209"/>
      <c r="H19" s="50" t="s">
        <v>71</v>
      </c>
      <c r="I19" s="17" t="s">
        <v>146</v>
      </c>
      <c r="J19" s="25" t="s">
        <v>71</v>
      </c>
      <c r="K19" s="17" t="s">
        <v>63</v>
      </c>
      <c r="L19" s="415"/>
      <c r="M19" s="309"/>
      <c r="P19" s="253" t="s">
        <v>147</v>
      </c>
      <c r="Q19" s="254"/>
      <c r="R19" s="254"/>
      <c r="S19" s="117" t="str">
        <f ca="1">IF(S4="","",IF(COUNTIFS($H:$H,"■",$I:$I,"鑑定評估報告",$BM:$BM,S4)=0,"",COUNTIFS($H:$H,"■",$I:$I,"鑑定評估報告",$BM:$BM,S4)))</f>
        <v/>
      </c>
      <c r="T19" s="262" t="str">
        <f ca="1">IF(S19="","",S19*評估費用試算工具!$I$16)</f>
        <v/>
      </c>
      <c r="U19" s="262"/>
      <c r="V19" s="117" t="str">
        <f ca="1">IF(V4="","",IF(COUNTIFS($H:$H,"■",$I:$I,"鑑定評估報告",$BM:$BM,V4)=0,"",COUNTIFS($H:$H,"■",$I:$I,"鑑定評估報告",$BM:$BM,V4)))</f>
        <v/>
      </c>
      <c r="W19" s="262" t="str">
        <f ca="1">IF(V19="","",V19*評估費用試算工具!$I$16)</f>
        <v/>
      </c>
      <c r="X19" s="262"/>
      <c r="Y19" s="117" t="str">
        <f ca="1">IF(Y4="","",IF(COUNTIFS($H:$H,"■",$I:$I,"鑑定評估報告",$BM:$BM,Y4)=0,"",COUNTIFS($H:$H,"■",$I:$I,"鑑定評估報告",$BM:$BM,Y4)))</f>
        <v/>
      </c>
      <c r="Z19" s="262" t="str">
        <f ca="1">IF(Y19="","",Y19*評估費用試算工具!$I$16)</f>
        <v/>
      </c>
      <c r="AA19" s="262"/>
      <c r="AB19" s="117" t="str">
        <f ca="1">IF(AB4="","",IF(COUNTIFS($H:$H,"■",$I:$I,"鑑定評估報告",$BM:$BM,AB4)=0,"",COUNTIFS($H:$H,"■",$I:$I,"鑑定評估報告",$BM:$BM,AB4)))</f>
        <v/>
      </c>
      <c r="AC19" s="262" t="str">
        <f ca="1">IF(AB19="","",AB19*評估費用試算工具!$I$16)</f>
        <v/>
      </c>
      <c r="AD19" s="262"/>
      <c r="AE19" s="117" t="str">
        <f ca="1">IF(AE4="","",IF(COUNTIFS($H:$H,"■",$I:$I,"鑑定評估報告",$BM:$BM,AE4)=0,"",COUNTIFS($H:$H,"■",$I:$I,"鑑定評估報告",$BM:$BM,AE4)))</f>
        <v/>
      </c>
      <c r="AF19" s="262" t="str">
        <f ca="1">IF(AE19="","",AE19*評估費用試算工具!$I$16)</f>
        <v/>
      </c>
      <c r="AG19" s="262"/>
      <c r="AH19" s="117" t="str">
        <f ca="1">IF(AH4="","",IF(COUNTIFS($H:$H,"■",$I:$I,"鑑定評估報告",$BM:$BM,AH4)=0,"",COUNTIFS($H:$H,"■",$I:$I,"鑑定評估報告",$BM:$BM,AH4)))</f>
        <v/>
      </c>
      <c r="AI19" s="262" t="str">
        <f ca="1">IF(AH19="","",AH19*評估費用試算工具!$I$16)</f>
        <v/>
      </c>
      <c r="AJ19" s="262"/>
      <c r="AK19" s="117" t="str">
        <f ca="1">IF(AK4="","",IF(COUNTIFS($H:$H,"■",$I:$I,"鑑定評估報告",$BM:$BM,AK4)=0,"",COUNTIFS($H:$H,"■",$I:$I,"鑑定評估報告",$BM:$BM,AK4)))</f>
        <v/>
      </c>
      <c r="AL19" s="262" t="str">
        <f ca="1">IF(AK19="","",AK19*評估費用試算工具!$I$16)</f>
        <v/>
      </c>
      <c r="AM19" s="262"/>
      <c r="AN19" s="117" t="str">
        <f ca="1">IF(AN4="","",IF(COUNTIFS($H:$H,"■",$I:$I,"鑑定評估報告",$BM:$BM,AN4)=0,"",COUNTIFS($H:$H,"■",$I:$I,"鑑定評估報告",$BM:$BM,AN4)))</f>
        <v/>
      </c>
      <c r="AO19" s="262" t="str">
        <f ca="1">IF(AN19="","",AN19*評估費用試算工具!$I$16)</f>
        <v/>
      </c>
      <c r="AP19" s="262"/>
      <c r="AQ19" s="117" t="str">
        <f ca="1">IF(AQ4="","",IF(COUNTIFS($H:$H,"■",$I:$I,"鑑定評估報告",$BM:$BM,AQ4)=0,"",COUNTIFS($H:$H,"■",$I:$I,"鑑定評估報告",$BM:$BM,AQ4)))</f>
        <v/>
      </c>
      <c r="AR19" s="262" t="str">
        <f ca="1">IF(AQ19="","",AQ19*評估費用試算工具!$I$16)</f>
        <v/>
      </c>
      <c r="AS19" s="262"/>
      <c r="AT19" s="117" t="str">
        <f ca="1">IF(AT4="","",IF(COUNTIFS($H:$H,"■",$I:$I,"鑑定評估報告",$BM:$BM,AT4)=0,"",COUNTIFS($H:$H,"■",$I:$I,"鑑定評估報告",$BM:$BM,AT4)))</f>
        <v/>
      </c>
      <c r="AU19" s="262" t="str">
        <f ca="1">IF(AT19="","",AT19*評估費用試算工具!$I$16)</f>
        <v/>
      </c>
      <c r="AV19" s="263"/>
      <c r="AX19" s="10">
        <v>12</v>
      </c>
      <c r="AY19" s="10" t="str">
        <f t="shared" ca="1" si="18"/>
        <v/>
      </c>
      <c r="AZ19" s="14" t="str">
        <f t="shared" ca="1" si="19"/>
        <v/>
      </c>
      <c r="BA19" s="14" t="str">
        <f t="shared" ca="1" si="20"/>
        <v/>
      </c>
      <c r="BB19" s="14" t="str">
        <f t="shared" ca="1" si="21"/>
        <v/>
      </c>
      <c r="BC19" s="14" t="str">
        <f t="shared" ca="1" si="22"/>
        <v/>
      </c>
      <c r="BD19" s="14" t="str">
        <f t="shared" ca="1" si="23"/>
        <v/>
      </c>
      <c r="BE19" s="14" t="str">
        <f t="shared" ca="1" si="24"/>
        <v/>
      </c>
      <c r="BF19" s="14" t="str">
        <f t="shared" ca="1" si="25"/>
        <v/>
      </c>
      <c r="BG19" s="14" t="str">
        <f t="shared" ca="1" si="26"/>
        <v/>
      </c>
      <c r="BH19" s="14" t="str">
        <f t="shared" ca="1" si="27"/>
        <v/>
      </c>
      <c r="BI19" s="14" t="str">
        <f t="shared" ca="1" si="28"/>
        <v/>
      </c>
      <c r="BJ19" s="14" t="str">
        <f t="shared" ca="1" si="29"/>
        <v/>
      </c>
      <c r="BK19" s="14" t="str">
        <f t="shared" ca="1" si="30"/>
        <v/>
      </c>
      <c r="BM19" s="93" t="str">
        <f ca="1">IF(INDIRECT("L"&amp;ROW(L15))="","",INDIRECT("L"&amp;ROW(L15)))</f>
        <v/>
      </c>
      <c r="BN19" s="91">
        <v>12</v>
      </c>
      <c r="BO19" s="14" t="str">
        <f t="shared" ca="1" si="31"/>
        <v/>
      </c>
      <c r="BP19" s="32">
        <v>12</v>
      </c>
      <c r="BQ19" s="32" t="str">
        <f t="shared" ca="1" si="34"/>
        <v/>
      </c>
      <c r="BR19" s="32" t="str">
        <f ca="1">IF(BT19="","",COUNTA($BT$8:BT19))</f>
        <v/>
      </c>
      <c r="BS19" s="32" t="str">
        <f t="shared" ca="1" si="32"/>
        <v/>
      </c>
      <c r="BT19" s="32" t="str">
        <f ca="1">IF(COUNTIF($BQ$8:BQ19,BQ19)&gt;1,"",BQ19)</f>
        <v/>
      </c>
      <c r="BU19" s="33" t="str">
        <f t="shared" ca="1" si="33"/>
        <v/>
      </c>
    </row>
    <row r="20" spans="1:73" ht="11.25" customHeight="1" thickBot="1">
      <c r="A20" s="339">
        <v>3</v>
      </c>
      <c r="B20" s="210"/>
      <c r="C20" s="211"/>
      <c r="D20" s="207"/>
      <c r="E20" s="216"/>
      <c r="F20" s="217"/>
      <c r="G20" s="207"/>
      <c r="H20" s="48" t="s">
        <v>71</v>
      </c>
      <c r="I20" s="15" t="s">
        <v>4</v>
      </c>
      <c r="J20" s="44" t="s">
        <v>71</v>
      </c>
      <c r="K20" s="15" t="s">
        <v>5</v>
      </c>
      <c r="L20" s="410" t="s">
        <v>148</v>
      </c>
      <c r="M20" s="411"/>
      <c r="T20" s="95"/>
      <c r="W20" s="95"/>
      <c r="Z20" s="95"/>
      <c r="AC20" s="95"/>
      <c r="AF20" s="95"/>
      <c r="AI20" s="95"/>
      <c r="AL20" s="95"/>
      <c r="AO20" s="95"/>
      <c r="AR20" s="95"/>
      <c r="AU20" s="95"/>
      <c r="AX20" s="10">
        <v>13</v>
      </c>
      <c r="AY20" s="10" t="str">
        <f t="shared" ca="1" si="18"/>
        <v/>
      </c>
      <c r="AZ20" s="14" t="str">
        <f t="shared" ca="1" si="19"/>
        <v/>
      </c>
      <c r="BA20" s="14" t="str">
        <f t="shared" ca="1" si="20"/>
        <v/>
      </c>
      <c r="BB20" s="14" t="str">
        <f t="shared" ca="1" si="21"/>
        <v/>
      </c>
      <c r="BC20" s="14" t="str">
        <f t="shared" ca="1" si="22"/>
        <v/>
      </c>
      <c r="BD20" s="14" t="str">
        <f t="shared" ca="1" si="23"/>
        <v/>
      </c>
      <c r="BE20" s="14" t="str">
        <f t="shared" ca="1" si="24"/>
        <v/>
      </c>
      <c r="BF20" s="14" t="str">
        <f t="shared" ca="1" si="25"/>
        <v/>
      </c>
      <c r="BG20" s="14" t="str">
        <f t="shared" ca="1" si="26"/>
        <v/>
      </c>
      <c r="BH20" s="14" t="str">
        <f t="shared" ca="1" si="27"/>
        <v/>
      </c>
      <c r="BI20" s="14" t="str">
        <f t="shared" ca="1" si="28"/>
        <v/>
      </c>
      <c r="BJ20" s="14" t="str">
        <f t="shared" ca="1" si="29"/>
        <v/>
      </c>
      <c r="BK20" s="14" t="str">
        <f t="shared" ca="1" si="30"/>
        <v/>
      </c>
      <c r="BM20" s="93" t="str">
        <f ca="1">IF(INDIRECT("L"&amp;ROW(L21))="","",INDIRECT("L"&amp;ROW(L21)))</f>
        <v/>
      </c>
      <c r="BN20" s="91">
        <v>13</v>
      </c>
      <c r="BO20" s="14" t="str">
        <f t="shared" ca="1" si="31"/>
        <v/>
      </c>
      <c r="BP20" s="32">
        <v>13</v>
      </c>
      <c r="BQ20" s="32" t="str">
        <f t="shared" ca="1" si="34"/>
        <v/>
      </c>
      <c r="BR20" s="32" t="str">
        <f ca="1">IF(BT20="","",COUNTA($BT$8:BT20))</f>
        <v/>
      </c>
      <c r="BS20" s="32" t="str">
        <f t="shared" ca="1" si="32"/>
        <v/>
      </c>
      <c r="BT20" s="32" t="str">
        <f ca="1">IF(COUNTIF($BQ$8:BQ20,BQ20)&gt;1,"",BQ20)</f>
        <v/>
      </c>
      <c r="BU20" s="33" t="str">
        <f t="shared" ca="1" si="33"/>
        <v/>
      </c>
    </row>
    <row r="21" spans="1:73" ht="11.25" customHeight="1">
      <c r="A21" s="340"/>
      <c r="B21" s="212"/>
      <c r="C21" s="213"/>
      <c r="D21" s="208"/>
      <c r="E21" s="218"/>
      <c r="F21" s="219"/>
      <c r="G21" s="208"/>
      <c r="H21" s="49" t="s">
        <v>71</v>
      </c>
      <c r="I21" s="16" t="s">
        <v>56</v>
      </c>
      <c r="J21" s="46" t="s">
        <v>71</v>
      </c>
      <c r="K21" s="16" t="s">
        <v>60</v>
      </c>
      <c r="L21" s="412"/>
      <c r="M21" s="308"/>
      <c r="P21" s="404" t="s">
        <v>155</v>
      </c>
      <c r="Q21" s="248"/>
      <c r="R21" s="248"/>
      <c r="S21" s="31" t="s">
        <v>85</v>
      </c>
      <c r="T21" s="401" t="s">
        <v>19</v>
      </c>
      <c r="U21" s="402"/>
      <c r="V21" s="31" t="s">
        <v>85</v>
      </c>
      <c r="W21" s="401" t="s">
        <v>19</v>
      </c>
      <c r="X21" s="402"/>
      <c r="Y21" s="31" t="s">
        <v>85</v>
      </c>
      <c r="Z21" s="401" t="s">
        <v>19</v>
      </c>
      <c r="AA21" s="402"/>
      <c r="AB21" s="31" t="s">
        <v>85</v>
      </c>
      <c r="AC21" s="401" t="s">
        <v>19</v>
      </c>
      <c r="AD21" s="402"/>
      <c r="AE21" s="31" t="s">
        <v>85</v>
      </c>
      <c r="AF21" s="401" t="s">
        <v>19</v>
      </c>
      <c r="AG21" s="402"/>
      <c r="AH21" s="31" t="s">
        <v>85</v>
      </c>
      <c r="AI21" s="401" t="s">
        <v>19</v>
      </c>
      <c r="AJ21" s="402"/>
      <c r="AK21" s="31" t="s">
        <v>85</v>
      </c>
      <c r="AL21" s="401" t="s">
        <v>19</v>
      </c>
      <c r="AM21" s="402"/>
      <c r="AN21" s="31" t="s">
        <v>85</v>
      </c>
      <c r="AO21" s="401" t="s">
        <v>19</v>
      </c>
      <c r="AP21" s="402"/>
      <c r="AQ21" s="31" t="s">
        <v>85</v>
      </c>
      <c r="AR21" s="401" t="s">
        <v>19</v>
      </c>
      <c r="AS21" s="402"/>
      <c r="AT21" s="31" t="s">
        <v>85</v>
      </c>
      <c r="AU21" s="401" t="s">
        <v>19</v>
      </c>
      <c r="AV21" s="402"/>
      <c r="AX21" s="10">
        <v>14</v>
      </c>
      <c r="AY21" s="10" t="str">
        <f t="shared" ca="1" si="18"/>
        <v/>
      </c>
      <c r="AZ21" s="14" t="str">
        <f t="shared" ca="1" si="19"/>
        <v/>
      </c>
      <c r="BA21" s="14" t="str">
        <f t="shared" ca="1" si="20"/>
        <v/>
      </c>
      <c r="BB21" s="14" t="str">
        <f t="shared" ca="1" si="21"/>
        <v/>
      </c>
      <c r="BC21" s="14" t="str">
        <f t="shared" ca="1" si="22"/>
        <v/>
      </c>
      <c r="BD21" s="14" t="str">
        <f t="shared" ca="1" si="23"/>
        <v/>
      </c>
      <c r="BE21" s="14" t="str">
        <f t="shared" ca="1" si="24"/>
        <v/>
      </c>
      <c r="BF21" s="14" t="str">
        <f t="shared" ca="1" si="25"/>
        <v/>
      </c>
      <c r="BG21" s="14" t="str">
        <f t="shared" ca="1" si="26"/>
        <v/>
      </c>
      <c r="BH21" s="14" t="str">
        <f t="shared" ca="1" si="27"/>
        <v/>
      </c>
      <c r="BI21" s="14" t="str">
        <f t="shared" ca="1" si="28"/>
        <v/>
      </c>
      <c r="BJ21" s="14" t="str">
        <f t="shared" ca="1" si="29"/>
        <v/>
      </c>
      <c r="BK21" s="14" t="str">
        <f t="shared" ca="1" si="30"/>
        <v/>
      </c>
      <c r="BM21" s="93" t="str">
        <f ca="1">IF(INDIRECT("L"&amp;ROW(L21))="","",INDIRECT("L"&amp;ROW(L21)))</f>
        <v/>
      </c>
      <c r="BN21" s="91">
        <v>14</v>
      </c>
      <c r="BO21" s="14" t="str">
        <f t="shared" ca="1" si="31"/>
        <v/>
      </c>
      <c r="BP21" s="32">
        <v>14</v>
      </c>
      <c r="BQ21" s="32" t="str">
        <f t="shared" ca="1" si="34"/>
        <v/>
      </c>
      <c r="BR21" s="32" t="str">
        <f ca="1">IF(BT21="","",COUNTA($BT$8:BT21))</f>
        <v/>
      </c>
      <c r="BS21" s="32" t="str">
        <f t="shared" ca="1" si="32"/>
        <v/>
      </c>
      <c r="BT21" s="32" t="str">
        <f ca="1">IF(COUNTIF($BQ$8:BQ21,BQ21)&gt;1,"",BQ21)</f>
        <v/>
      </c>
      <c r="BU21" s="33" t="str">
        <f t="shared" ca="1" si="33"/>
        <v/>
      </c>
    </row>
    <row r="22" spans="1:73" ht="11.25" customHeight="1">
      <c r="A22" s="340"/>
      <c r="B22" s="212"/>
      <c r="C22" s="213"/>
      <c r="D22" s="208"/>
      <c r="E22" s="220"/>
      <c r="F22" s="221"/>
      <c r="G22" s="208"/>
      <c r="H22" s="49" t="s">
        <v>71</v>
      </c>
      <c r="I22" s="16" t="s">
        <v>41</v>
      </c>
      <c r="J22" s="46" t="s">
        <v>71</v>
      </c>
      <c r="K22" s="16" t="s">
        <v>59</v>
      </c>
      <c r="L22" s="412"/>
      <c r="M22" s="308"/>
      <c r="P22" s="406" t="s">
        <v>119</v>
      </c>
      <c r="Q22" s="407"/>
      <c r="R22" s="407"/>
      <c r="S22" s="388"/>
      <c r="T22" s="299" t="str">
        <f>IF(S22="","",S22*評估費用試算工具!$I$19)</f>
        <v/>
      </c>
      <c r="U22" s="300"/>
      <c r="V22" s="388"/>
      <c r="W22" s="299" t="str">
        <f>IF(V22="","",V22*評估費用試算工具!$I$19)</f>
        <v/>
      </c>
      <c r="X22" s="300"/>
      <c r="Y22" s="388"/>
      <c r="Z22" s="299" t="str">
        <f>IF(Y22="","",Y22*評估費用試算工具!$I$19)</f>
        <v/>
      </c>
      <c r="AA22" s="300"/>
      <c r="AB22" s="388"/>
      <c r="AC22" s="299" t="str">
        <f>IF(AB22="","",AB22*評估費用試算工具!$I$19)</f>
        <v/>
      </c>
      <c r="AD22" s="300"/>
      <c r="AE22" s="388"/>
      <c r="AF22" s="299" t="str">
        <f>IF(AE22="","",AE22*評估費用試算工具!$I$19)</f>
        <v/>
      </c>
      <c r="AG22" s="300"/>
      <c r="AH22" s="388"/>
      <c r="AI22" s="299" t="str">
        <f>IF(AH22="","",AH22*評估費用試算工具!$I$19)</f>
        <v/>
      </c>
      <c r="AJ22" s="300"/>
      <c r="AK22" s="388"/>
      <c r="AL22" s="299" t="str">
        <f>IF(AK22="","",AK22*評估費用試算工具!$I$19)</f>
        <v/>
      </c>
      <c r="AM22" s="300"/>
      <c r="AN22" s="388"/>
      <c r="AO22" s="299" t="str">
        <f>IF(AN22="","",AN22*評估費用試算工具!$I$19)</f>
        <v/>
      </c>
      <c r="AP22" s="300"/>
      <c r="AQ22" s="388"/>
      <c r="AR22" s="299" t="str">
        <f>IF(AQ22="","",AQ22*評估費用試算工具!$I$19)</f>
        <v/>
      </c>
      <c r="AS22" s="300"/>
      <c r="AT22" s="388"/>
      <c r="AU22" s="299" t="str">
        <f>IF(AT22="","",AT22*評估費用試算工具!$I$19)</f>
        <v/>
      </c>
      <c r="AV22" s="300"/>
      <c r="AX22" s="10">
        <v>15</v>
      </c>
      <c r="AY22" s="10" t="str">
        <f t="shared" ca="1" si="18"/>
        <v/>
      </c>
      <c r="AZ22" s="14" t="str">
        <f t="shared" ca="1" si="19"/>
        <v/>
      </c>
      <c r="BA22" s="14" t="str">
        <f t="shared" ca="1" si="20"/>
        <v/>
      </c>
      <c r="BB22" s="14" t="str">
        <f t="shared" ca="1" si="21"/>
        <v/>
      </c>
      <c r="BC22" s="14" t="str">
        <f t="shared" ca="1" si="22"/>
        <v/>
      </c>
      <c r="BD22" s="14" t="str">
        <f t="shared" ca="1" si="23"/>
        <v/>
      </c>
      <c r="BE22" s="14" t="str">
        <f t="shared" ca="1" si="24"/>
        <v/>
      </c>
      <c r="BF22" s="14" t="str">
        <f t="shared" ca="1" si="25"/>
        <v/>
      </c>
      <c r="BG22" s="14" t="str">
        <f t="shared" ca="1" si="26"/>
        <v/>
      </c>
      <c r="BH22" s="14" t="str">
        <f t="shared" ca="1" si="27"/>
        <v/>
      </c>
      <c r="BI22" s="14" t="str">
        <f t="shared" ca="1" si="28"/>
        <v/>
      </c>
      <c r="BJ22" s="14" t="str">
        <f t="shared" ca="1" si="29"/>
        <v/>
      </c>
      <c r="BK22" s="14" t="str">
        <f t="shared" ca="1" si="30"/>
        <v/>
      </c>
      <c r="BM22" s="93" t="str">
        <f ca="1">IF(INDIRECT("L"&amp;ROW(L21))="","",INDIRECT("L"&amp;ROW(L21)))</f>
        <v/>
      </c>
      <c r="BN22" s="91">
        <v>15</v>
      </c>
      <c r="BO22" s="14" t="str">
        <f t="shared" ca="1" si="31"/>
        <v/>
      </c>
      <c r="BP22" s="32">
        <v>15</v>
      </c>
      <c r="BQ22" s="32" t="str">
        <f t="shared" ca="1" si="34"/>
        <v/>
      </c>
      <c r="BR22" s="32" t="str">
        <f ca="1">IF(BT22="","",COUNTA($BT$8:BT22))</f>
        <v/>
      </c>
      <c r="BS22" s="32" t="str">
        <f t="shared" ca="1" si="32"/>
        <v/>
      </c>
      <c r="BT22" s="32" t="str">
        <f ca="1">IF(COUNTIF($BQ$8:BQ22,BQ22)&gt;1,"",BQ22)</f>
        <v/>
      </c>
      <c r="BU22" s="33" t="str">
        <f t="shared" ca="1" si="33"/>
        <v/>
      </c>
    </row>
    <row r="23" spans="1:73" ht="11.25" customHeight="1">
      <c r="A23" s="340"/>
      <c r="B23" s="212"/>
      <c r="C23" s="213"/>
      <c r="D23" s="208"/>
      <c r="E23" s="216"/>
      <c r="F23" s="217"/>
      <c r="G23" s="208"/>
      <c r="H23" s="49" t="s">
        <v>71</v>
      </c>
      <c r="I23" s="16" t="s">
        <v>57</v>
      </c>
      <c r="J23" s="46" t="s">
        <v>71</v>
      </c>
      <c r="K23" s="16" t="s">
        <v>61</v>
      </c>
      <c r="L23" s="413" t="s">
        <v>79</v>
      </c>
      <c r="M23" s="414"/>
      <c r="P23" s="408"/>
      <c r="Q23" s="409"/>
      <c r="R23" s="409"/>
      <c r="S23" s="389"/>
      <c r="T23" s="301"/>
      <c r="U23" s="302"/>
      <c r="V23" s="389"/>
      <c r="W23" s="301"/>
      <c r="X23" s="302"/>
      <c r="Y23" s="389"/>
      <c r="Z23" s="301"/>
      <c r="AA23" s="302"/>
      <c r="AB23" s="389"/>
      <c r="AC23" s="301"/>
      <c r="AD23" s="302"/>
      <c r="AE23" s="389"/>
      <c r="AF23" s="301"/>
      <c r="AG23" s="302"/>
      <c r="AH23" s="389"/>
      <c r="AI23" s="301"/>
      <c r="AJ23" s="302"/>
      <c r="AK23" s="389"/>
      <c r="AL23" s="301"/>
      <c r="AM23" s="302"/>
      <c r="AN23" s="389"/>
      <c r="AO23" s="301"/>
      <c r="AP23" s="302"/>
      <c r="AQ23" s="389"/>
      <c r="AR23" s="301"/>
      <c r="AS23" s="302"/>
      <c r="AT23" s="389"/>
      <c r="AU23" s="301"/>
      <c r="AV23" s="302"/>
      <c r="AX23" s="10">
        <v>16</v>
      </c>
      <c r="AY23" s="10" t="str">
        <f t="shared" ca="1" si="18"/>
        <v/>
      </c>
      <c r="AZ23" s="14" t="str">
        <f t="shared" ca="1" si="19"/>
        <v/>
      </c>
      <c r="BA23" s="14" t="str">
        <f t="shared" ca="1" si="20"/>
        <v/>
      </c>
      <c r="BB23" s="14" t="str">
        <f t="shared" ca="1" si="21"/>
        <v/>
      </c>
      <c r="BC23" s="14" t="str">
        <f t="shared" ca="1" si="22"/>
        <v/>
      </c>
      <c r="BD23" s="14" t="str">
        <f t="shared" ca="1" si="23"/>
        <v/>
      </c>
      <c r="BE23" s="14" t="str">
        <f t="shared" ca="1" si="24"/>
        <v/>
      </c>
      <c r="BF23" s="14" t="str">
        <f t="shared" ca="1" si="25"/>
        <v/>
      </c>
      <c r="BG23" s="14" t="str">
        <f t="shared" ca="1" si="26"/>
        <v/>
      </c>
      <c r="BH23" s="14" t="str">
        <f t="shared" ca="1" si="27"/>
        <v/>
      </c>
      <c r="BI23" s="14" t="str">
        <f t="shared" ca="1" si="28"/>
        <v/>
      </c>
      <c r="BJ23" s="14" t="str">
        <f t="shared" ca="1" si="29"/>
        <v/>
      </c>
      <c r="BK23" s="14" t="str">
        <f t="shared" ca="1" si="30"/>
        <v/>
      </c>
      <c r="BM23" s="93" t="str">
        <f ca="1">IF(INDIRECT("L"&amp;ROW(L21))="","",INDIRECT("L"&amp;ROW(L21)))</f>
        <v/>
      </c>
      <c r="BN23" s="91">
        <v>16</v>
      </c>
      <c r="BO23" s="14" t="str">
        <f t="shared" ca="1" si="31"/>
        <v/>
      </c>
      <c r="BP23" s="32">
        <v>16</v>
      </c>
      <c r="BQ23" s="32" t="str">
        <f t="shared" ca="1" si="34"/>
        <v/>
      </c>
      <c r="BR23" s="32" t="str">
        <f ca="1">IF(BT23="","",COUNTA($BT$8:BT23))</f>
        <v/>
      </c>
      <c r="BS23" s="32" t="str">
        <f t="shared" ca="1" si="32"/>
        <v/>
      </c>
      <c r="BT23" s="32" t="str">
        <f ca="1">IF(COUNTIF($BQ$8:BQ23,BQ23)&gt;1,"",BQ23)</f>
        <v/>
      </c>
      <c r="BU23" s="33" t="str">
        <f t="shared" ca="1" si="33"/>
        <v/>
      </c>
    </row>
    <row r="24" spans="1:73" ht="11.25" customHeight="1">
      <c r="A24" s="340"/>
      <c r="B24" s="212"/>
      <c r="C24" s="213"/>
      <c r="D24" s="208"/>
      <c r="E24" s="218"/>
      <c r="F24" s="219"/>
      <c r="G24" s="208"/>
      <c r="H24" s="49" t="s">
        <v>71</v>
      </c>
      <c r="I24" s="16" t="s">
        <v>58</v>
      </c>
      <c r="J24" s="46" t="s">
        <v>71</v>
      </c>
      <c r="K24" s="16" t="s">
        <v>62</v>
      </c>
      <c r="L24" s="412"/>
      <c r="M24" s="308"/>
      <c r="P24" s="441" t="s">
        <v>15</v>
      </c>
      <c r="Q24" s="442"/>
      <c r="R24" s="442"/>
      <c r="S24" s="389"/>
      <c r="T24" s="303" t="str">
        <f>IF(S22="","",S22*評估費用試算工具!$I$20)</f>
        <v/>
      </c>
      <c r="U24" s="304"/>
      <c r="V24" s="389"/>
      <c r="W24" s="303" t="str">
        <f>IF(V22="","",V22*評估費用試算工具!$I$20)</f>
        <v/>
      </c>
      <c r="X24" s="304"/>
      <c r="Y24" s="389"/>
      <c r="Z24" s="303" t="str">
        <f>IF(Y22="","",Y22*評估費用試算工具!$I$20)</f>
        <v/>
      </c>
      <c r="AA24" s="304"/>
      <c r="AB24" s="389"/>
      <c r="AC24" s="303" t="str">
        <f>IF(AB22="","",AB22*評估費用試算工具!$I$20)</f>
        <v/>
      </c>
      <c r="AD24" s="304"/>
      <c r="AE24" s="389"/>
      <c r="AF24" s="303" t="str">
        <f>IF(AE22="","",AE22*評估費用試算工具!$I$20)</f>
        <v/>
      </c>
      <c r="AG24" s="304"/>
      <c r="AH24" s="389"/>
      <c r="AI24" s="303" t="str">
        <f>IF(AH22="","",AH22*評估費用試算工具!$I$20)</f>
        <v/>
      </c>
      <c r="AJ24" s="304"/>
      <c r="AK24" s="389"/>
      <c r="AL24" s="303" t="str">
        <f>IF(AK22="","",AK22*評估費用試算工具!$I$20)</f>
        <v/>
      </c>
      <c r="AM24" s="304"/>
      <c r="AN24" s="389"/>
      <c r="AO24" s="303" t="str">
        <f>IF(AN22="","",AN22*評估費用試算工具!$I$20)</f>
        <v/>
      </c>
      <c r="AP24" s="304"/>
      <c r="AQ24" s="389"/>
      <c r="AR24" s="303" t="str">
        <f>IF(AQ22="","",AQ22*評估費用試算工具!$I$20)</f>
        <v/>
      </c>
      <c r="AS24" s="304"/>
      <c r="AT24" s="389"/>
      <c r="AU24" s="303" t="str">
        <f>IF(AT22="","",AT22*評估費用試算工具!$I$20)</f>
        <v/>
      </c>
      <c r="AV24" s="304"/>
      <c r="AX24" s="10">
        <v>17</v>
      </c>
      <c r="AY24" s="10" t="str">
        <f t="shared" ca="1" si="18"/>
        <v/>
      </c>
      <c r="AZ24" s="14" t="str">
        <f t="shared" ca="1" si="19"/>
        <v/>
      </c>
      <c r="BA24" s="14" t="str">
        <f t="shared" ca="1" si="20"/>
        <v/>
      </c>
      <c r="BB24" s="14" t="str">
        <f t="shared" ca="1" si="21"/>
        <v/>
      </c>
      <c r="BC24" s="14" t="str">
        <f t="shared" ca="1" si="22"/>
        <v/>
      </c>
      <c r="BD24" s="14" t="str">
        <f t="shared" ca="1" si="23"/>
        <v/>
      </c>
      <c r="BE24" s="14" t="str">
        <f t="shared" ca="1" si="24"/>
        <v/>
      </c>
      <c r="BF24" s="14" t="str">
        <f t="shared" ca="1" si="25"/>
        <v/>
      </c>
      <c r="BG24" s="14" t="str">
        <f t="shared" ca="1" si="26"/>
        <v/>
      </c>
      <c r="BH24" s="14" t="str">
        <f t="shared" ca="1" si="27"/>
        <v/>
      </c>
      <c r="BI24" s="14" t="str">
        <f t="shared" ca="1" si="28"/>
        <v/>
      </c>
      <c r="BJ24" s="14" t="str">
        <f t="shared" ca="1" si="29"/>
        <v/>
      </c>
      <c r="BK24" s="14" t="str">
        <f t="shared" ca="1" si="30"/>
        <v/>
      </c>
      <c r="BM24" s="93" t="str">
        <f ca="1">IF(INDIRECT("L"&amp;ROW(L21))="","",INDIRECT("L"&amp;ROW(L21)))</f>
        <v/>
      </c>
      <c r="BN24" s="91">
        <v>17</v>
      </c>
      <c r="BO24" s="14" t="str">
        <f t="shared" ca="1" si="31"/>
        <v/>
      </c>
      <c r="BP24" s="32">
        <v>17</v>
      </c>
      <c r="BQ24" s="32" t="str">
        <f t="shared" ca="1" si="34"/>
        <v/>
      </c>
      <c r="BR24" s="32" t="str">
        <f ca="1">IF(BT24="","",COUNTA($BT$8:BT24))</f>
        <v/>
      </c>
      <c r="BS24" s="32" t="str">
        <f t="shared" ca="1" si="32"/>
        <v/>
      </c>
      <c r="BT24" s="32" t="str">
        <f ca="1">IF(COUNTIF($BQ$8:BQ24,BQ24)&gt;1,"",BQ24)</f>
        <v/>
      </c>
      <c r="BU24" s="33" t="str">
        <f t="shared" ca="1" si="33"/>
        <v/>
      </c>
    </row>
    <row r="25" spans="1:73" ht="11.25" customHeight="1" thickBot="1">
      <c r="A25" s="341"/>
      <c r="B25" s="214"/>
      <c r="C25" s="215"/>
      <c r="D25" s="209"/>
      <c r="E25" s="220"/>
      <c r="F25" s="221"/>
      <c r="G25" s="209"/>
      <c r="H25" s="50" t="s">
        <v>71</v>
      </c>
      <c r="I25" s="17" t="s">
        <v>146</v>
      </c>
      <c r="J25" s="25" t="s">
        <v>71</v>
      </c>
      <c r="K25" s="17" t="s">
        <v>63</v>
      </c>
      <c r="L25" s="415"/>
      <c r="M25" s="309"/>
      <c r="P25" s="443"/>
      <c r="Q25" s="444"/>
      <c r="R25" s="444"/>
      <c r="S25" s="390"/>
      <c r="T25" s="305"/>
      <c r="U25" s="306"/>
      <c r="V25" s="390"/>
      <c r="W25" s="305"/>
      <c r="X25" s="306"/>
      <c r="Y25" s="390"/>
      <c r="Z25" s="305"/>
      <c r="AA25" s="306"/>
      <c r="AB25" s="390"/>
      <c r="AC25" s="305"/>
      <c r="AD25" s="306"/>
      <c r="AE25" s="390"/>
      <c r="AF25" s="305"/>
      <c r="AG25" s="306"/>
      <c r="AH25" s="390"/>
      <c r="AI25" s="305"/>
      <c r="AJ25" s="306"/>
      <c r="AK25" s="390"/>
      <c r="AL25" s="305"/>
      <c r="AM25" s="306"/>
      <c r="AN25" s="390"/>
      <c r="AO25" s="305"/>
      <c r="AP25" s="306"/>
      <c r="AQ25" s="390"/>
      <c r="AR25" s="305"/>
      <c r="AS25" s="306"/>
      <c r="AT25" s="390"/>
      <c r="AU25" s="305"/>
      <c r="AV25" s="306"/>
      <c r="AX25" s="10">
        <v>18</v>
      </c>
      <c r="AY25" s="10" t="str">
        <f t="shared" ca="1" si="18"/>
        <v/>
      </c>
      <c r="AZ25" s="14" t="str">
        <f t="shared" ca="1" si="19"/>
        <v/>
      </c>
      <c r="BA25" s="14" t="str">
        <f t="shared" ca="1" si="20"/>
        <v/>
      </c>
      <c r="BB25" s="14" t="str">
        <f t="shared" ca="1" si="21"/>
        <v/>
      </c>
      <c r="BC25" s="14" t="str">
        <f t="shared" ca="1" si="22"/>
        <v/>
      </c>
      <c r="BD25" s="14" t="str">
        <f t="shared" ca="1" si="23"/>
        <v/>
      </c>
      <c r="BE25" s="14" t="str">
        <f t="shared" ca="1" si="24"/>
        <v/>
      </c>
      <c r="BF25" s="14" t="str">
        <f t="shared" ca="1" si="25"/>
        <v/>
      </c>
      <c r="BG25" s="14" t="str">
        <f t="shared" ca="1" si="26"/>
        <v/>
      </c>
      <c r="BH25" s="14" t="str">
        <f t="shared" ca="1" si="27"/>
        <v/>
      </c>
      <c r="BI25" s="14" t="str">
        <f t="shared" ca="1" si="28"/>
        <v/>
      </c>
      <c r="BJ25" s="14" t="str">
        <f t="shared" ca="1" si="29"/>
        <v/>
      </c>
      <c r="BK25" s="14" t="str">
        <f t="shared" ca="1" si="30"/>
        <v/>
      </c>
      <c r="BM25" s="93" t="str">
        <f ca="1">IF(INDIRECT("L"&amp;ROW(L21))="","",INDIRECT("L"&amp;ROW(L21)))</f>
        <v/>
      </c>
      <c r="BN25" s="91">
        <v>18</v>
      </c>
      <c r="BO25" s="14" t="str">
        <f t="shared" ca="1" si="31"/>
        <v/>
      </c>
      <c r="BP25" s="32">
        <v>18</v>
      </c>
      <c r="BQ25" s="32" t="str">
        <f t="shared" ca="1" si="34"/>
        <v/>
      </c>
      <c r="BR25" s="32" t="str">
        <f ca="1">IF(BT25="","",COUNTA($BT$8:BT25))</f>
        <v/>
      </c>
      <c r="BS25" s="32" t="str">
        <f t="shared" ca="1" si="32"/>
        <v/>
      </c>
      <c r="BT25" s="32" t="str">
        <f ca="1">IF(COUNTIF($BQ$8:BQ25,BQ25)&gt;1,"",BQ25)</f>
        <v/>
      </c>
      <c r="BU25" s="33" t="str">
        <f t="shared" ca="1" si="33"/>
        <v/>
      </c>
    </row>
    <row r="26" spans="1:73" ht="11.25" customHeight="1">
      <c r="A26" s="339">
        <v>4</v>
      </c>
      <c r="B26" s="210"/>
      <c r="C26" s="211"/>
      <c r="D26" s="207"/>
      <c r="E26" s="216"/>
      <c r="F26" s="217"/>
      <c r="G26" s="207"/>
      <c r="H26" s="48" t="s">
        <v>71</v>
      </c>
      <c r="I26" s="15" t="s">
        <v>4</v>
      </c>
      <c r="J26" s="44" t="s">
        <v>71</v>
      </c>
      <c r="K26" s="15" t="s">
        <v>5</v>
      </c>
      <c r="L26" s="410" t="s">
        <v>148</v>
      </c>
      <c r="M26" s="411"/>
      <c r="P26" s="403" t="s">
        <v>29</v>
      </c>
      <c r="Q26" s="403"/>
      <c r="R26" s="403"/>
      <c r="S26" s="279" t="str">
        <f ca="1">IF(SUM(U7,T19,T22,T24)=0,"",SUM(U7,T19,T22,T24))</f>
        <v/>
      </c>
      <c r="T26" s="280"/>
      <c r="U26" s="281"/>
      <c r="V26" s="279" t="str">
        <f t="shared" ref="V26" ca="1" si="35">IF(SUM(X7,W19,W22,W24)=0,"",SUM(X7,W19,W22,W24))</f>
        <v/>
      </c>
      <c r="W26" s="280"/>
      <c r="X26" s="281"/>
      <c r="Y26" s="279" t="str">
        <f t="shared" ref="Y26" ca="1" si="36">IF(SUM(AA7,Z19,Z22,Z24)=0,"",SUM(AA7,Z19,Z22,Z24))</f>
        <v/>
      </c>
      <c r="Z26" s="280"/>
      <c r="AA26" s="281"/>
      <c r="AB26" s="279" t="str">
        <f t="shared" ref="AB26" ca="1" si="37">IF(SUM(AD7,AC19,AC22,AC24)=0,"",SUM(AD7,AC19,AC22,AC24))</f>
        <v/>
      </c>
      <c r="AC26" s="280"/>
      <c r="AD26" s="281"/>
      <c r="AE26" s="279" t="str">
        <f t="shared" ref="AE26" ca="1" si="38">IF(SUM(AG7,AF19,AF22,AF24)=0,"",SUM(AG7,AF19,AF22,AF24))</f>
        <v/>
      </c>
      <c r="AF26" s="280"/>
      <c r="AG26" s="281"/>
      <c r="AH26" s="279" t="str">
        <f t="shared" ref="AH26" ca="1" si="39">IF(SUM(AJ7,AI19,AI22,AI24)=0,"",SUM(AJ7,AI19,AI22,AI24))</f>
        <v/>
      </c>
      <c r="AI26" s="280"/>
      <c r="AJ26" s="281"/>
      <c r="AK26" s="279" t="str">
        <f t="shared" ref="AK26" ca="1" si="40">IF(SUM(AM7,AL19,AL22,AL24)=0,"",SUM(AM7,AL19,AL22,AL24))</f>
        <v/>
      </c>
      <c r="AL26" s="280"/>
      <c r="AM26" s="281"/>
      <c r="AN26" s="279" t="str">
        <f t="shared" ref="AN26" ca="1" si="41">IF(SUM(AP7,AO19,AO22,AO24)=0,"",SUM(AP7,AO19,AO22,AO24))</f>
        <v/>
      </c>
      <c r="AO26" s="280"/>
      <c r="AP26" s="281"/>
      <c r="AQ26" s="279" t="str">
        <f t="shared" ref="AQ26" ca="1" si="42">IF(SUM(AS7,AR19,AR22,AR24)=0,"",SUM(AS7,AR19,AR22,AR24))</f>
        <v/>
      </c>
      <c r="AR26" s="280"/>
      <c r="AS26" s="281"/>
      <c r="AT26" s="279" t="str">
        <f t="shared" ref="AT26" ca="1" si="43">IF(SUM(AV7,AU19,AU22,AU24)=0,"",SUM(AV7,AU19,AU22,AU24))</f>
        <v/>
      </c>
      <c r="AU26" s="280"/>
      <c r="AV26" s="281"/>
      <c r="AX26" s="10">
        <v>19</v>
      </c>
      <c r="AY26" s="10" t="str">
        <f t="shared" ca="1" si="18"/>
        <v/>
      </c>
      <c r="AZ26" s="14" t="str">
        <f t="shared" ca="1" si="19"/>
        <v/>
      </c>
      <c r="BA26" s="14" t="str">
        <f t="shared" ca="1" si="20"/>
        <v/>
      </c>
      <c r="BB26" s="14" t="str">
        <f t="shared" ca="1" si="21"/>
        <v/>
      </c>
      <c r="BC26" s="14" t="str">
        <f t="shared" ca="1" si="22"/>
        <v/>
      </c>
      <c r="BD26" s="14" t="str">
        <f t="shared" ca="1" si="23"/>
        <v/>
      </c>
      <c r="BE26" s="14" t="str">
        <f t="shared" ca="1" si="24"/>
        <v/>
      </c>
      <c r="BF26" s="14" t="str">
        <f t="shared" ca="1" si="25"/>
        <v/>
      </c>
      <c r="BG26" s="14" t="str">
        <f t="shared" ca="1" si="26"/>
        <v/>
      </c>
      <c r="BH26" s="14" t="str">
        <f t="shared" ca="1" si="27"/>
        <v/>
      </c>
      <c r="BI26" s="14" t="str">
        <f t="shared" ca="1" si="28"/>
        <v/>
      </c>
      <c r="BJ26" s="14" t="str">
        <f t="shared" ca="1" si="29"/>
        <v/>
      </c>
      <c r="BK26" s="14" t="str">
        <f t="shared" ca="1" si="30"/>
        <v/>
      </c>
      <c r="BM26" s="93" t="str">
        <f ca="1">IF(INDIRECT("L"&amp;ROW(L27))="","",INDIRECT("L"&amp;ROW(L27)))</f>
        <v/>
      </c>
      <c r="BN26" s="91">
        <v>19</v>
      </c>
      <c r="BO26" s="14" t="str">
        <f t="shared" ca="1" si="31"/>
        <v/>
      </c>
      <c r="BP26" s="32">
        <v>19</v>
      </c>
      <c r="BQ26" s="32" t="str">
        <f t="shared" ca="1" si="34"/>
        <v/>
      </c>
      <c r="BR26" s="32" t="str">
        <f ca="1">IF(BT26="","",COUNTA($BT$8:BT26))</f>
        <v/>
      </c>
      <c r="BS26" s="32" t="str">
        <f t="shared" ca="1" si="32"/>
        <v/>
      </c>
      <c r="BT26" s="32" t="str">
        <f ca="1">IF(COUNTIF($BQ$8:BQ26,BQ26)&gt;1,"",BQ26)</f>
        <v/>
      </c>
      <c r="BU26" s="33" t="str">
        <f t="shared" ca="1" si="33"/>
        <v/>
      </c>
    </row>
    <row r="27" spans="1:73" ht="11.25" customHeight="1">
      <c r="A27" s="340"/>
      <c r="B27" s="212"/>
      <c r="C27" s="213"/>
      <c r="D27" s="208"/>
      <c r="E27" s="218"/>
      <c r="F27" s="219"/>
      <c r="G27" s="208"/>
      <c r="H27" s="49" t="s">
        <v>71</v>
      </c>
      <c r="I27" s="16" t="s">
        <v>56</v>
      </c>
      <c r="J27" s="46" t="s">
        <v>71</v>
      </c>
      <c r="K27" s="16" t="s">
        <v>60</v>
      </c>
      <c r="L27" s="412"/>
      <c r="M27" s="308"/>
      <c r="P27" s="403"/>
      <c r="Q27" s="403"/>
      <c r="R27" s="403"/>
      <c r="S27" s="282"/>
      <c r="T27" s="283"/>
      <c r="U27" s="284"/>
      <c r="V27" s="282"/>
      <c r="W27" s="283"/>
      <c r="X27" s="284"/>
      <c r="Y27" s="282"/>
      <c r="Z27" s="283"/>
      <c r="AA27" s="284"/>
      <c r="AB27" s="282"/>
      <c r="AC27" s="283"/>
      <c r="AD27" s="284"/>
      <c r="AE27" s="282"/>
      <c r="AF27" s="283"/>
      <c r="AG27" s="284"/>
      <c r="AH27" s="282"/>
      <c r="AI27" s="283"/>
      <c r="AJ27" s="284"/>
      <c r="AK27" s="282"/>
      <c r="AL27" s="283"/>
      <c r="AM27" s="284"/>
      <c r="AN27" s="282"/>
      <c r="AO27" s="283"/>
      <c r="AP27" s="284"/>
      <c r="AQ27" s="282"/>
      <c r="AR27" s="283"/>
      <c r="AS27" s="284"/>
      <c r="AT27" s="282"/>
      <c r="AU27" s="283"/>
      <c r="AV27" s="284"/>
      <c r="AX27" s="10">
        <v>20</v>
      </c>
      <c r="AY27" s="10" t="str">
        <f t="shared" ca="1" si="18"/>
        <v/>
      </c>
      <c r="AZ27" s="14" t="str">
        <f t="shared" ca="1" si="19"/>
        <v/>
      </c>
      <c r="BA27" s="14" t="str">
        <f t="shared" ca="1" si="20"/>
        <v/>
      </c>
      <c r="BB27" s="14" t="str">
        <f t="shared" ca="1" si="21"/>
        <v/>
      </c>
      <c r="BC27" s="14" t="str">
        <f t="shared" ca="1" si="22"/>
        <v/>
      </c>
      <c r="BD27" s="14" t="str">
        <f t="shared" ca="1" si="23"/>
        <v/>
      </c>
      <c r="BE27" s="14" t="str">
        <f t="shared" ca="1" si="24"/>
        <v/>
      </c>
      <c r="BF27" s="14" t="str">
        <f t="shared" ca="1" si="25"/>
        <v/>
      </c>
      <c r="BG27" s="14" t="str">
        <f t="shared" ca="1" si="26"/>
        <v/>
      </c>
      <c r="BH27" s="14" t="str">
        <f t="shared" ca="1" si="27"/>
        <v/>
      </c>
      <c r="BI27" s="14" t="str">
        <f t="shared" ca="1" si="28"/>
        <v/>
      </c>
      <c r="BJ27" s="14" t="str">
        <f t="shared" ca="1" si="29"/>
        <v/>
      </c>
      <c r="BK27" s="14" t="str">
        <f t="shared" ca="1" si="30"/>
        <v/>
      </c>
      <c r="BM27" s="93" t="str">
        <f ca="1">IF(INDIRECT("L"&amp;ROW(L27))="","",INDIRECT("L"&amp;ROW(L27)))</f>
        <v/>
      </c>
      <c r="BN27" s="91">
        <v>20</v>
      </c>
      <c r="BO27" s="14" t="str">
        <f t="shared" ca="1" si="31"/>
        <v/>
      </c>
      <c r="BP27" s="32">
        <v>20</v>
      </c>
      <c r="BQ27" s="32" t="str">
        <f t="shared" ca="1" si="34"/>
        <v/>
      </c>
      <c r="BR27" s="32" t="str">
        <f ca="1">IF(BT27="","",COUNTA($BT$8:BT27))</f>
        <v/>
      </c>
      <c r="BS27" s="32" t="str">
        <f t="shared" ca="1" si="32"/>
        <v/>
      </c>
      <c r="BT27" s="32" t="str">
        <f ca="1">IF(COUNTIF($BQ$8:BQ27,BQ27)&gt;1,"",BQ27)</f>
        <v/>
      </c>
      <c r="BU27" s="33" t="str">
        <f t="shared" ca="1" si="33"/>
        <v/>
      </c>
    </row>
    <row r="28" spans="1:73" ht="11.25" customHeight="1">
      <c r="A28" s="340"/>
      <c r="B28" s="212"/>
      <c r="C28" s="213"/>
      <c r="D28" s="208"/>
      <c r="E28" s="220"/>
      <c r="F28" s="221"/>
      <c r="G28" s="208"/>
      <c r="H28" s="49" t="s">
        <v>71</v>
      </c>
      <c r="I28" s="16" t="s">
        <v>41</v>
      </c>
      <c r="J28" s="46" t="s">
        <v>71</v>
      </c>
      <c r="K28" s="16" t="s">
        <v>59</v>
      </c>
      <c r="L28" s="412"/>
      <c r="M28" s="308"/>
      <c r="T28" s="95"/>
      <c r="W28" s="95"/>
      <c r="Z28" s="95"/>
      <c r="AC28" s="95"/>
      <c r="AF28" s="95"/>
      <c r="AI28" s="95"/>
      <c r="AL28" s="95"/>
      <c r="AO28" s="95"/>
      <c r="AR28" s="95"/>
      <c r="AU28" s="95"/>
      <c r="AX28" s="10">
        <v>21</v>
      </c>
      <c r="AY28" s="10" t="str">
        <f t="shared" ca="1" si="18"/>
        <v/>
      </c>
      <c r="AZ28" s="14" t="str">
        <f t="shared" ca="1" si="19"/>
        <v/>
      </c>
      <c r="BA28" s="14" t="str">
        <f t="shared" ca="1" si="20"/>
        <v/>
      </c>
      <c r="BB28" s="14" t="str">
        <f t="shared" ca="1" si="21"/>
        <v/>
      </c>
      <c r="BC28" s="14" t="str">
        <f t="shared" ca="1" si="22"/>
        <v/>
      </c>
      <c r="BD28" s="14" t="str">
        <f t="shared" ca="1" si="23"/>
        <v/>
      </c>
      <c r="BE28" s="14" t="str">
        <f t="shared" ca="1" si="24"/>
        <v/>
      </c>
      <c r="BF28" s="14" t="str">
        <f t="shared" ca="1" si="25"/>
        <v/>
      </c>
      <c r="BG28" s="14" t="str">
        <f t="shared" ca="1" si="26"/>
        <v/>
      </c>
      <c r="BH28" s="14" t="str">
        <f t="shared" ca="1" si="27"/>
        <v/>
      </c>
      <c r="BI28" s="14" t="str">
        <f t="shared" ca="1" si="28"/>
        <v/>
      </c>
      <c r="BJ28" s="14" t="str">
        <f t="shared" ca="1" si="29"/>
        <v/>
      </c>
      <c r="BK28" s="14" t="str">
        <f t="shared" ca="1" si="30"/>
        <v/>
      </c>
      <c r="BM28" s="93" t="str">
        <f ca="1">IF(INDIRECT("L"&amp;ROW(L27))="","",INDIRECT("L"&amp;ROW(L27)))</f>
        <v/>
      </c>
      <c r="BN28" s="91">
        <v>21</v>
      </c>
      <c r="BO28" s="14" t="str">
        <f t="shared" ca="1" si="31"/>
        <v/>
      </c>
      <c r="BP28" s="32">
        <v>21</v>
      </c>
      <c r="BQ28" s="32" t="str">
        <f t="shared" ca="1" si="34"/>
        <v/>
      </c>
      <c r="BR28" s="32" t="str">
        <f ca="1">IF(BT28="","",COUNTA($BT$8:BT28))</f>
        <v/>
      </c>
      <c r="BS28" s="32" t="str">
        <f t="shared" ca="1" si="32"/>
        <v/>
      </c>
      <c r="BT28" s="32" t="str">
        <f ca="1">IF(COUNTIF($BQ$8:BQ28,BQ28)&gt;1,"",BQ28)</f>
        <v/>
      </c>
      <c r="BU28" s="33" t="str">
        <f t="shared" ca="1" si="33"/>
        <v/>
      </c>
    </row>
    <row r="29" spans="1:73" ht="11.25" customHeight="1">
      <c r="A29" s="340"/>
      <c r="B29" s="212"/>
      <c r="C29" s="213"/>
      <c r="D29" s="208"/>
      <c r="E29" s="216"/>
      <c r="F29" s="217"/>
      <c r="G29" s="208"/>
      <c r="H29" s="49" t="s">
        <v>71</v>
      </c>
      <c r="I29" s="16" t="s">
        <v>57</v>
      </c>
      <c r="J29" s="46" t="s">
        <v>71</v>
      </c>
      <c r="K29" s="16" t="s">
        <v>61</v>
      </c>
      <c r="L29" s="413" t="s">
        <v>79</v>
      </c>
      <c r="M29" s="414"/>
      <c r="T29" s="95"/>
      <c r="W29" s="95"/>
      <c r="Z29" s="95"/>
      <c r="AC29" s="95"/>
      <c r="AF29" s="95"/>
      <c r="AI29" s="95"/>
      <c r="AL29" s="95"/>
      <c r="AO29" s="95"/>
      <c r="AR29" s="95"/>
      <c r="AU29" s="95"/>
      <c r="AX29" s="10">
        <v>22</v>
      </c>
      <c r="AY29" s="10" t="str">
        <f t="shared" ca="1" si="18"/>
        <v/>
      </c>
      <c r="AZ29" s="14" t="str">
        <f t="shared" ca="1" si="19"/>
        <v/>
      </c>
      <c r="BA29" s="14" t="str">
        <f t="shared" ca="1" si="20"/>
        <v/>
      </c>
      <c r="BB29" s="14" t="str">
        <f t="shared" ca="1" si="21"/>
        <v/>
      </c>
      <c r="BC29" s="14" t="str">
        <f t="shared" ca="1" si="22"/>
        <v/>
      </c>
      <c r="BD29" s="14" t="str">
        <f t="shared" ca="1" si="23"/>
        <v/>
      </c>
      <c r="BE29" s="14" t="str">
        <f t="shared" ca="1" si="24"/>
        <v/>
      </c>
      <c r="BF29" s="14" t="str">
        <f t="shared" ca="1" si="25"/>
        <v/>
      </c>
      <c r="BG29" s="14" t="str">
        <f t="shared" ca="1" si="26"/>
        <v/>
      </c>
      <c r="BH29" s="14" t="str">
        <f t="shared" ca="1" si="27"/>
        <v/>
      </c>
      <c r="BI29" s="14" t="str">
        <f t="shared" ca="1" si="28"/>
        <v/>
      </c>
      <c r="BJ29" s="14" t="str">
        <f t="shared" ca="1" si="29"/>
        <v/>
      </c>
      <c r="BK29" s="14" t="str">
        <f t="shared" ca="1" si="30"/>
        <v/>
      </c>
      <c r="BM29" s="93" t="str">
        <f ca="1">IF(INDIRECT("L"&amp;ROW(L27))="","",INDIRECT("L"&amp;ROW(L27)))</f>
        <v/>
      </c>
      <c r="BN29" s="91">
        <v>22</v>
      </c>
      <c r="BO29" s="14" t="str">
        <f t="shared" ca="1" si="31"/>
        <v/>
      </c>
      <c r="BP29" s="32">
        <v>22</v>
      </c>
      <c r="BQ29" s="32" t="str">
        <f t="shared" ca="1" si="34"/>
        <v/>
      </c>
      <c r="BR29" s="32" t="str">
        <f ca="1">IF(BT29="","",COUNTA($BT$8:BT29))</f>
        <v/>
      </c>
      <c r="BS29" s="32" t="str">
        <f t="shared" ca="1" si="32"/>
        <v/>
      </c>
      <c r="BT29" s="32" t="str">
        <f ca="1">IF(COUNTIF($BQ$8:BQ29,BQ29)&gt;1,"",BQ29)</f>
        <v/>
      </c>
      <c r="BU29" s="33" t="str">
        <f t="shared" ca="1" si="33"/>
        <v/>
      </c>
    </row>
    <row r="30" spans="1:73" ht="11.25" customHeight="1">
      <c r="A30" s="340"/>
      <c r="B30" s="212"/>
      <c r="C30" s="213"/>
      <c r="D30" s="208"/>
      <c r="E30" s="218"/>
      <c r="F30" s="219"/>
      <c r="G30" s="208"/>
      <c r="H30" s="49" t="s">
        <v>71</v>
      </c>
      <c r="I30" s="16" t="s">
        <v>58</v>
      </c>
      <c r="J30" s="46" t="s">
        <v>71</v>
      </c>
      <c r="K30" s="16" t="s">
        <v>62</v>
      </c>
      <c r="L30" s="412"/>
      <c r="M30" s="308"/>
      <c r="P30" s="398" t="s">
        <v>29</v>
      </c>
      <c r="Q30" s="398"/>
      <c r="R30" s="398"/>
      <c r="S30" s="398"/>
      <c r="T30" s="398"/>
      <c r="U30" s="398"/>
      <c r="V30" s="97"/>
      <c r="W30" s="397"/>
      <c r="X30" s="292" t="s">
        <v>102</v>
      </c>
      <c r="Y30" s="292"/>
      <c r="Z30" s="101"/>
      <c r="AA30" s="439"/>
      <c r="AB30" s="292" t="s">
        <v>105</v>
      </c>
      <c r="AC30" s="292"/>
      <c r="AD30" s="97"/>
      <c r="AE30" s="97"/>
      <c r="AF30" s="101"/>
      <c r="AG30" s="97"/>
      <c r="AH30" s="97"/>
      <c r="AI30" s="101"/>
      <c r="AJ30" s="97"/>
      <c r="AK30" s="97"/>
      <c r="AL30" s="101"/>
      <c r="AM30" s="97"/>
      <c r="AN30" s="97"/>
      <c r="AO30" s="101"/>
      <c r="AP30" s="97"/>
      <c r="AQ30" s="97"/>
      <c r="AR30" s="101"/>
      <c r="AS30" s="97"/>
      <c r="AT30" s="97"/>
      <c r="AU30" s="101"/>
      <c r="AV30" s="97"/>
      <c r="AX30" s="10">
        <v>23</v>
      </c>
      <c r="AY30" s="10" t="str">
        <f t="shared" ca="1" si="18"/>
        <v/>
      </c>
      <c r="AZ30" s="14" t="str">
        <f t="shared" ca="1" si="19"/>
        <v/>
      </c>
      <c r="BA30" s="14" t="str">
        <f t="shared" ca="1" si="20"/>
        <v/>
      </c>
      <c r="BB30" s="14" t="str">
        <f t="shared" ca="1" si="21"/>
        <v/>
      </c>
      <c r="BC30" s="14" t="str">
        <f t="shared" ca="1" si="22"/>
        <v/>
      </c>
      <c r="BD30" s="14" t="str">
        <f t="shared" ca="1" si="23"/>
        <v/>
      </c>
      <c r="BE30" s="14" t="str">
        <f t="shared" ca="1" si="24"/>
        <v/>
      </c>
      <c r="BF30" s="14" t="str">
        <f t="shared" ca="1" si="25"/>
        <v/>
      </c>
      <c r="BG30" s="14" t="str">
        <f t="shared" ca="1" si="26"/>
        <v/>
      </c>
      <c r="BH30" s="14" t="str">
        <f t="shared" ca="1" si="27"/>
        <v/>
      </c>
      <c r="BI30" s="14" t="str">
        <f t="shared" ca="1" si="28"/>
        <v/>
      </c>
      <c r="BJ30" s="14" t="str">
        <f t="shared" ca="1" si="29"/>
        <v/>
      </c>
      <c r="BK30" s="14" t="str">
        <f t="shared" ca="1" si="30"/>
        <v/>
      </c>
      <c r="BM30" s="93" t="str">
        <f ca="1">IF(INDIRECT("L"&amp;ROW(L27))="","",INDIRECT("L"&amp;ROW(L27)))</f>
        <v/>
      </c>
      <c r="BN30" s="91">
        <v>23</v>
      </c>
      <c r="BO30" s="14" t="str">
        <f t="shared" ca="1" si="31"/>
        <v/>
      </c>
      <c r="BP30" s="32">
        <v>23</v>
      </c>
      <c r="BQ30" s="32" t="str">
        <f t="shared" ca="1" si="34"/>
        <v/>
      </c>
      <c r="BR30" s="32" t="str">
        <f ca="1">IF(BT30="","",COUNTA($BT$8:BT30))</f>
        <v/>
      </c>
      <c r="BS30" s="32" t="str">
        <f t="shared" ca="1" si="32"/>
        <v/>
      </c>
      <c r="BT30" s="32" t="str">
        <f ca="1">IF(COUNTIF($BQ$8:BQ30,BQ30)&gt;1,"",BQ30)</f>
        <v/>
      </c>
      <c r="BU30" s="33" t="str">
        <f t="shared" ca="1" si="33"/>
        <v/>
      </c>
    </row>
    <row r="31" spans="1:73" ht="11.25" customHeight="1" thickBot="1">
      <c r="A31" s="341"/>
      <c r="B31" s="214"/>
      <c r="C31" s="215"/>
      <c r="D31" s="209"/>
      <c r="E31" s="220"/>
      <c r="F31" s="221"/>
      <c r="G31" s="209"/>
      <c r="H31" s="50" t="s">
        <v>71</v>
      </c>
      <c r="I31" s="17" t="s">
        <v>146</v>
      </c>
      <c r="J31" s="25" t="s">
        <v>71</v>
      </c>
      <c r="K31" s="17" t="s">
        <v>63</v>
      </c>
      <c r="L31" s="415"/>
      <c r="M31" s="309"/>
      <c r="P31" s="398"/>
      <c r="Q31" s="398"/>
      <c r="R31" s="398"/>
      <c r="S31" s="398"/>
      <c r="T31" s="398"/>
      <c r="U31" s="398"/>
      <c r="V31" s="97"/>
      <c r="W31" s="397"/>
      <c r="X31" s="292"/>
      <c r="Y31" s="292"/>
      <c r="Z31" s="101"/>
      <c r="AA31" s="440"/>
      <c r="AB31" s="292"/>
      <c r="AC31" s="292"/>
      <c r="AD31" s="97"/>
      <c r="AE31" s="97"/>
      <c r="AF31" s="101"/>
      <c r="AG31" s="97"/>
      <c r="AH31" s="97"/>
      <c r="AI31" s="101"/>
      <c r="AJ31" s="97"/>
      <c r="AK31" s="97"/>
      <c r="AL31" s="101"/>
      <c r="AM31" s="97"/>
      <c r="AN31" s="97"/>
      <c r="AO31" s="101"/>
      <c r="AP31" s="97"/>
      <c r="AQ31" s="97"/>
      <c r="AR31" s="101"/>
      <c r="AS31" s="97"/>
      <c r="AT31" s="97"/>
      <c r="AU31" s="101"/>
      <c r="AV31" s="97"/>
      <c r="AX31" s="10">
        <v>24</v>
      </c>
      <c r="AY31" s="10" t="str">
        <f t="shared" ca="1" si="18"/>
        <v/>
      </c>
      <c r="AZ31" s="14" t="str">
        <f t="shared" ca="1" si="19"/>
        <v/>
      </c>
      <c r="BA31" s="14" t="str">
        <f t="shared" ca="1" si="20"/>
        <v/>
      </c>
      <c r="BB31" s="14" t="str">
        <f t="shared" ca="1" si="21"/>
        <v/>
      </c>
      <c r="BC31" s="14" t="str">
        <f t="shared" ca="1" si="22"/>
        <v/>
      </c>
      <c r="BD31" s="14" t="str">
        <f t="shared" ca="1" si="23"/>
        <v/>
      </c>
      <c r="BE31" s="14" t="str">
        <f t="shared" ca="1" si="24"/>
        <v/>
      </c>
      <c r="BF31" s="14" t="str">
        <f t="shared" ca="1" si="25"/>
        <v/>
      </c>
      <c r="BG31" s="14" t="str">
        <f t="shared" ca="1" si="26"/>
        <v/>
      </c>
      <c r="BH31" s="14" t="str">
        <f t="shared" ca="1" si="27"/>
        <v/>
      </c>
      <c r="BI31" s="14" t="str">
        <f t="shared" ca="1" si="28"/>
        <v/>
      </c>
      <c r="BJ31" s="14" t="str">
        <f t="shared" ca="1" si="29"/>
        <v/>
      </c>
      <c r="BK31" s="14" t="str">
        <f t="shared" ca="1" si="30"/>
        <v/>
      </c>
      <c r="BM31" s="93" t="str">
        <f ca="1">IF(INDIRECT("L"&amp;ROW(L27))="","",INDIRECT("L"&amp;ROW(L27)))</f>
        <v/>
      </c>
      <c r="BN31" s="91">
        <v>24</v>
      </c>
      <c r="BO31" s="14" t="str">
        <f t="shared" ca="1" si="31"/>
        <v/>
      </c>
      <c r="BP31" s="32">
        <v>24</v>
      </c>
      <c r="BQ31" s="32" t="str">
        <f t="shared" ca="1" si="34"/>
        <v/>
      </c>
      <c r="BR31" s="32" t="str">
        <f ca="1">IF(BT31="","",COUNTA($BT$8:BT31))</f>
        <v/>
      </c>
      <c r="BS31" s="32" t="str">
        <f t="shared" ca="1" si="32"/>
        <v/>
      </c>
      <c r="BT31" s="32" t="str">
        <f ca="1">IF(COUNTIF($BQ$8:BQ31,BQ31)&gt;1,"",BQ31)</f>
        <v/>
      </c>
      <c r="BU31" s="33" t="str">
        <f t="shared" ca="1" si="33"/>
        <v/>
      </c>
    </row>
    <row r="32" spans="1:73" ht="11.25" customHeight="1">
      <c r="A32" s="339">
        <v>5</v>
      </c>
      <c r="B32" s="210"/>
      <c r="C32" s="211"/>
      <c r="D32" s="207"/>
      <c r="E32" s="216"/>
      <c r="F32" s="217"/>
      <c r="G32" s="207"/>
      <c r="H32" s="48" t="s">
        <v>71</v>
      </c>
      <c r="I32" s="15" t="s">
        <v>4</v>
      </c>
      <c r="J32" s="44" t="s">
        <v>71</v>
      </c>
      <c r="K32" s="15" t="s">
        <v>5</v>
      </c>
      <c r="L32" s="410" t="s">
        <v>148</v>
      </c>
      <c r="M32" s="411"/>
      <c r="P32" s="404" t="s">
        <v>155</v>
      </c>
      <c r="Q32" s="248"/>
      <c r="R32" s="248"/>
      <c r="S32" s="31" t="s">
        <v>18</v>
      </c>
      <c r="T32" s="67" t="s">
        <v>1</v>
      </c>
      <c r="U32" s="41" t="s">
        <v>19</v>
      </c>
      <c r="V32" s="97"/>
      <c r="Z32" s="101"/>
      <c r="AA32" s="97"/>
      <c r="AB32" s="97"/>
      <c r="AC32" s="101"/>
      <c r="AD32" s="97"/>
      <c r="AE32" s="97"/>
      <c r="AF32" s="101"/>
      <c r="AG32" s="97"/>
      <c r="AH32" s="97"/>
      <c r="AI32" s="101"/>
      <c r="AJ32" s="97"/>
      <c r="AK32" s="97"/>
      <c r="AL32" s="101"/>
      <c r="AM32" s="97"/>
      <c r="AN32" s="97"/>
      <c r="AO32" s="101"/>
      <c r="AP32" s="97"/>
      <c r="AQ32" s="97"/>
      <c r="AR32" s="101"/>
      <c r="AS32" s="97"/>
      <c r="AT32" s="97"/>
      <c r="AU32" s="101"/>
      <c r="AV32" s="97"/>
      <c r="AX32" s="10">
        <v>25</v>
      </c>
      <c r="AY32" s="10" t="str">
        <f t="shared" ca="1" si="18"/>
        <v/>
      </c>
      <c r="AZ32" s="14" t="str">
        <f t="shared" ca="1" si="19"/>
        <v/>
      </c>
      <c r="BA32" s="14" t="str">
        <f t="shared" ca="1" si="20"/>
        <v/>
      </c>
      <c r="BB32" s="14" t="str">
        <f t="shared" ca="1" si="21"/>
        <v/>
      </c>
      <c r="BC32" s="14" t="str">
        <f t="shared" ca="1" si="22"/>
        <v/>
      </c>
      <c r="BD32" s="14" t="str">
        <f t="shared" ca="1" si="23"/>
        <v/>
      </c>
      <c r="BE32" s="14" t="str">
        <f t="shared" ca="1" si="24"/>
        <v/>
      </c>
      <c r="BF32" s="14" t="str">
        <f t="shared" ca="1" si="25"/>
        <v/>
      </c>
      <c r="BG32" s="14" t="str">
        <f t="shared" ca="1" si="26"/>
        <v/>
      </c>
      <c r="BH32" s="14" t="str">
        <f t="shared" ca="1" si="27"/>
        <v/>
      </c>
      <c r="BI32" s="14" t="str">
        <f t="shared" ca="1" si="28"/>
        <v/>
      </c>
      <c r="BJ32" s="14" t="str">
        <f t="shared" ca="1" si="29"/>
        <v/>
      </c>
      <c r="BK32" s="14" t="str">
        <f t="shared" ca="1" si="30"/>
        <v/>
      </c>
      <c r="BM32" s="93" t="str">
        <f ca="1">IF(INDIRECT("L"&amp;ROW(L33))="","",INDIRECT("L"&amp;ROW(L33)))</f>
        <v/>
      </c>
      <c r="BN32" s="91">
        <v>25</v>
      </c>
      <c r="BO32" s="14" t="str">
        <f t="shared" ca="1" si="31"/>
        <v/>
      </c>
      <c r="BP32" s="32">
        <v>25</v>
      </c>
      <c r="BQ32" s="32" t="str">
        <f t="shared" ca="1" si="34"/>
        <v/>
      </c>
      <c r="BR32" s="32" t="str">
        <f ca="1">IF(BT32="","",COUNTA($BT$8:BT32))</f>
        <v/>
      </c>
      <c r="BS32" s="32" t="str">
        <f t="shared" ca="1" si="32"/>
        <v/>
      </c>
      <c r="BT32" s="32" t="str">
        <f ca="1">IF(COUNTIF($BQ$8:BQ32,BQ32)&gt;1,"",BQ32)</f>
        <v/>
      </c>
      <c r="BU32" s="33" t="str">
        <f t="shared" ca="1" si="33"/>
        <v/>
      </c>
    </row>
    <row r="33" spans="1:73" ht="11.25" customHeight="1">
      <c r="A33" s="340"/>
      <c r="B33" s="212"/>
      <c r="C33" s="213"/>
      <c r="D33" s="208"/>
      <c r="E33" s="218"/>
      <c r="F33" s="219"/>
      <c r="G33" s="208"/>
      <c r="H33" s="49" t="s">
        <v>71</v>
      </c>
      <c r="I33" s="16" t="s">
        <v>56</v>
      </c>
      <c r="J33" s="46" t="s">
        <v>71</v>
      </c>
      <c r="K33" s="16" t="s">
        <v>60</v>
      </c>
      <c r="L33" s="412"/>
      <c r="M33" s="308"/>
      <c r="P33" s="255" t="s">
        <v>3</v>
      </c>
      <c r="Q33" s="258" t="s">
        <v>4</v>
      </c>
      <c r="R33" s="259"/>
      <c r="S33" s="42" t="str">
        <f>IF(COUNTIFS(H:H,"■",I:I,Q33)=0,"",COUNTIFS(H:H,"■",I:I,Q33))</f>
        <v/>
      </c>
      <c r="T33" s="68" t="str">
        <f>IF(S33="","",S33*評估費用試算工具!$I$4)</f>
        <v/>
      </c>
      <c r="U33" s="271" t="str">
        <f ca="1">IF(SUM(T33:T44)=0,"",SUM(T33:T44))</f>
        <v/>
      </c>
      <c r="V33" s="97"/>
      <c r="Z33" s="101"/>
      <c r="AA33" s="97"/>
      <c r="AB33" s="97"/>
      <c r="AC33" s="101"/>
      <c r="AD33" s="97"/>
      <c r="AE33" s="97"/>
      <c r="AF33" s="101"/>
      <c r="AG33" s="97"/>
      <c r="AH33" s="97"/>
      <c r="AI33" s="101"/>
      <c r="AJ33" s="97"/>
      <c r="AK33" s="97"/>
      <c r="AL33" s="101"/>
      <c r="AM33" s="97"/>
      <c r="AN33" s="97"/>
      <c r="AO33" s="101"/>
      <c r="AP33" s="97"/>
      <c r="AQ33" s="97"/>
      <c r="AR33" s="101"/>
      <c r="AS33" s="97"/>
      <c r="AT33" s="97"/>
      <c r="AU33" s="101"/>
      <c r="AV33" s="97"/>
      <c r="AX33" s="10">
        <v>26</v>
      </c>
      <c r="AY33" s="10" t="str">
        <f t="shared" ca="1" si="18"/>
        <v/>
      </c>
      <c r="AZ33" s="14" t="str">
        <f t="shared" ca="1" si="19"/>
        <v/>
      </c>
      <c r="BA33" s="14" t="str">
        <f t="shared" ca="1" si="20"/>
        <v/>
      </c>
      <c r="BB33" s="14" t="str">
        <f t="shared" ca="1" si="21"/>
        <v/>
      </c>
      <c r="BC33" s="14" t="str">
        <f t="shared" ca="1" si="22"/>
        <v/>
      </c>
      <c r="BD33" s="14" t="str">
        <f t="shared" ca="1" si="23"/>
        <v/>
      </c>
      <c r="BE33" s="14" t="str">
        <f t="shared" ca="1" si="24"/>
        <v/>
      </c>
      <c r="BF33" s="14" t="str">
        <f t="shared" ca="1" si="25"/>
        <v/>
      </c>
      <c r="BG33" s="14" t="str">
        <f t="shared" ca="1" si="26"/>
        <v/>
      </c>
      <c r="BH33" s="14" t="str">
        <f t="shared" ca="1" si="27"/>
        <v/>
      </c>
      <c r="BI33" s="14" t="str">
        <f t="shared" ca="1" si="28"/>
        <v/>
      </c>
      <c r="BJ33" s="14" t="str">
        <f t="shared" ca="1" si="29"/>
        <v/>
      </c>
      <c r="BK33" s="14" t="str">
        <f t="shared" ca="1" si="30"/>
        <v/>
      </c>
      <c r="BM33" s="93" t="str">
        <f ca="1">IF(INDIRECT("L"&amp;ROW(L33))="","",INDIRECT("L"&amp;ROW(L33)))</f>
        <v/>
      </c>
      <c r="BN33" s="91">
        <v>26</v>
      </c>
      <c r="BO33" s="14" t="str">
        <f t="shared" ca="1" si="31"/>
        <v/>
      </c>
      <c r="BP33" s="32">
        <v>26</v>
      </c>
      <c r="BQ33" s="32" t="str">
        <f t="shared" ca="1" si="34"/>
        <v/>
      </c>
      <c r="BR33" s="32" t="str">
        <f ca="1">IF(BT33="","",COUNTA($BT$8:BT33))</f>
        <v/>
      </c>
      <c r="BS33" s="32" t="str">
        <f t="shared" ca="1" si="32"/>
        <v/>
      </c>
      <c r="BT33" s="32" t="str">
        <f ca="1">IF(COUNTIF($BQ$8:BQ33,BQ33)&gt;1,"",BQ33)</f>
        <v/>
      </c>
      <c r="BU33" s="33" t="str">
        <f t="shared" ca="1" si="33"/>
        <v/>
      </c>
    </row>
    <row r="34" spans="1:73" ht="11.25" customHeight="1">
      <c r="A34" s="340"/>
      <c r="B34" s="212"/>
      <c r="C34" s="213"/>
      <c r="D34" s="208"/>
      <c r="E34" s="220"/>
      <c r="F34" s="221"/>
      <c r="G34" s="208"/>
      <c r="H34" s="49" t="s">
        <v>71</v>
      </c>
      <c r="I34" s="16" t="s">
        <v>41</v>
      </c>
      <c r="J34" s="46" t="s">
        <v>71</v>
      </c>
      <c r="K34" s="16" t="s">
        <v>59</v>
      </c>
      <c r="L34" s="412"/>
      <c r="M34" s="308"/>
      <c r="P34" s="256"/>
      <c r="Q34" s="258" t="s">
        <v>5</v>
      </c>
      <c r="R34" s="259"/>
      <c r="S34" s="42" t="str">
        <f>IF(COUNTIFS(J:J,"■",K:K,Q34)=0,"",COUNTIFS(J:J,"■",K:K,Q34))</f>
        <v/>
      </c>
      <c r="T34" s="68" t="str">
        <f>IF(S34="","",S34*評估費用試算工具!$I$5)</f>
        <v/>
      </c>
      <c r="U34" s="272"/>
      <c r="V34" s="97"/>
      <c r="W34" s="101"/>
      <c r="X34" s="97"/>
      <c r="Y34" s="97"/>
      <c r="Z34" s="101"/>
      <c r="AA34" s="97"/>
      <c r="AB34" s="97"/>
      <c r="AC34" s="101"/>
      <c r="AD34" s="97"/>
      <c r="AE34" s="97"/>
      <c r="AF34" s="101"/>
      <c r="AG34" s="97"/>
      <c r="AH34" s="97"/>
      <c r="AI34" s="101"/>
      <c r="AJ34" s="97"/>
      <c r="AK34" s="97"/>
      <c r="AL34" s="101"/>
      <c r="AM34" s="97"/>
      <c r="AN34" s="97"/>
      <c r="AO34" s="101"/>
      <c r="AP34" s="97"/>
      <c r="AQ34" s="97"/>
      <c r="AR34" s="101"/>
      <c r="AS34" s="97"/>
      <c r="AT34" s="97"/>
      <c r="AU34" s="101"/>
      <c r="AV34" s="97"/>
      <c r="AX34" s="10">
        <v>27</v>
      </c>
      <c r="AY34" s="10" t="str">
        <f t="shared" ca="1" si="18"/>
        <v/>
      </c>
      <c r="AZ34" s="14" t="str">
        <f t="shared" ca="1" si="19"/>
        <v/>
      </c>
      <c r="BA34" s="14" t="str">
        <f t="shared" ca="1" si="20"/>
        <v/>
      </c>
      <c r="BB34" s="14" t="str">
        <f t="shared" ca="1" si="21"/>
        <v/>
      </c>
      <c r="BC34" s="14" t="str">
        <f t="shared" ca="1" si="22"/>
        <v/>
      </c>
      <c r="BD34" s="14" t="str">
        <f t="shared" ca="1" si="23"/>
        <v/>
      </c>
      <c r="BE34" s="14" t="str">
        <f t="shared" ca="1" si="24"/>
        <v/>
      </c>
      <c r="BF34" s="14" t="str">
        <f t="shared" ca="1" si="25"/>
        <v/>
      </c>
      <c r="BG34" s="14" t="str">
        <f t="shared" ca="1" si="26"/>
        <v/>
      </c>
      <c r="BH34" s="14" t="str">
        <f t="shared" ca="1" si="27"/>
        <v/>
      </c>
      <c r="BI34" s="14" t="str">
        <f t="shared" ca="1" si="28"/>
        <v/>
      </c>
      <c r="BJ34" s="14" t="str">
        <f t="shared" ca="1" si="29"/>
        <v/>
      </c>
      <c r="BK34" s="14" t="str">
        <f t="shared" ca="1" si="30"/>
        <v/>
      </c>
      <c r="BM34" s="93" t="str">
        <f ca="1">IF(INDIRECT("L"&amp;ROW(L33))="","",INDIRECT("L"&amp;ROW(L33)))</f>
        <v/>
      </c>
      <c r="BN34" s="91">
        <v>27</v>
      </c>
      <c r="BO34" s="14" t="str">
        <f t="shared" ca="1" si="31"/>
        <v/>
      </c>
      <c r="BP34" s="32">
        <v>27</v>
      </c>
      <c r="BQ34" s="32" t="str">
        <f t="shared" ca="1" si="34"/>
        <v/>
      </c>
      <c r="BR34" s="32" t="str">
        <f ca="1">IF(BT34="","",COUNTA($BT$8:BT34))</f>
        <v/>
      </c>
      <c r="BS34" s="32" t="str">
        <f t="shared" ca="1" si="32"/>
        <v/>
      </c>
      <c r="BT34" s="32" t="str">
        <f ca="1">IF(COUNTIF($BQ$8:BQ34,BQ34)&gt;1,"",BQ34)</f>
        <v/>
      </c>
      <c r="BU34" s="33" t="str">
        <f t="shared" ca="1" si="33"/>
        <v/>
      </c>
    </row>
    <row r="35" spans="1:73" ht="11.25" customHeight="1">
      <c r="A35" s="340"/>
      <c r="B35" s="212"/>
      <c r="C35" s="213"/>
      <c r="D35" s="208"/>
      <c r="E35" s="216"/>
      <c r="F35" s="217"/>
      <c r="G35" s="208"/>
      <c r="H35" s="49" t="s">
        <v>71</v>
      </c>
      <c r="I35" s="16" t="s">
        <v>57</v>
      </c>
      <c r="J35" s="46" t="s">
        <v>71</v>
      </c>
      <c r="K35" s="16" t="s">
        <v>61</v>
      </c>
      <c r="L35" s="413" t="s">
        <v>79</v>
      </c>
      <c r="M35" s="414"/>
      <c r="P35" s="256"/>
      <c r="Q35" s="258" t="s">
        <v>56</v>
      </c>
      <c r="R35" s="259"/>
      <c r="S35" s="42" t="str">
        <f>IF(COUNTIFS(H:H,"■",I:I,Q35)=0,"",COUNTIFS(H:H,"■",I:I,Q35))</f>
        <v/>
      </c>
      <c r="T35" s="68" t="str">
        <f>IF(S35="","",SUM(T9,W9,Z9,AC9,AF9,AI9,AL9,AO9,AR9,AU9))</f>
        <v/>
      </c>
      <c r="U35" s="272"/>
      <c r="V35" s="115"/>
      <c r="W35" s="108"/>
      <c r="X35" s="97"/>
      <c r="Y35" s="97"/>
      <c r="Z35" s="101"/>
      <c r="AA35" s="97"/>
      <c r="AB35" s="97"/>
      <c r="AC35" s="101"/>
      <c r="AD35" s="97"/>
      <c r="AE35" s="97"/>
      <c r="AF35" s="101"/>
      <c r="AG35" s="97"/>
      <c r="AH35" s="97"/>
      <c r="AI35" s="101"/>
      <c r="AJ35" s="97"/>
      <c r="AK35" s="97"/>
      <c r="AL35" s="101"/>
      <c r="AM35" s="97"/>
      <c r="AN35" s="97"/>
      <c r="AO35" s="101"/>
      <c r="AP35" s="97"/>
      <c r="AQ35" s="97"/>
      <c r="AR35" s="101"/>
      <c r="AS35" s="97"/>
      <c r="AT35" s="97"/>
      <c r="AU35" s="101"/>
      <c r="AV35" s="97"/>
      <c r="AX35" s="10">
        <v>28</v>
      </c>
      <c r="AY35" s="10" t="str">
        <f t="shared" ca="1" si="18"/>
        <v/>
      </c>
      <c r="AZ35" s="14" t="str">
        <f t="shared" ca="1" si="19"/>
        <v/>
      </c>
      <c r="BA35" s="14" t="str">
        <f t="shared" ca="1" si="20"/>
        <v/>
      </c>
      <c r="BB35" s="14" t="str">
        <f t="shared" ca="1" si="21"/>
        <v/>
      </c>
      <c r="BC35" s="14" t="str">
        <f t="shared" ca="1" si="22"/>
        <v/>
      </c>
      <c r="BD35" s="14" t="str">
        <f t="shared" ca="1" si="23"/>
        <v/>
      </c>
      <c r="BE35" s="14" t="str">
        <f t="shared" ca="1" si="24"/>
        <v/>
      </c>
      <c r="BF35" s="14" t="str">
        <f t="shared" ca="1" si="25"/>
        <v/>
      </c>
      <c r="BG35" s="14" t="str">
        <f t="shared" ca="1" si="26"/>
        <v/>
      </c>
      <c r="BH35" s="14" t="str">
        <f t="shared" ca="1" si="27"/>
        <v/>
      </c>
      <c r="BI35" s="14" t="str">
        <f t="shared" ca="1" si="28"/>
        <v/>
      </c>
      <c r="BJ35" s="14" t="str">
        <f t="shared" ca="1" si="29"/>
        <v/>
      </c>
      <c r="BK35" s="14" t="str">
        <f t="shared" ca="1" si="30"/>
        <v/>
      </c>
      <c r="BM35" s="93" t="str">
        <f ca="1">IF(INDIRECT("L"&amp;ROW(L33))="","",INDIRECT("L"&amp;ROW(L33)))</f>
        <v/>
      </c>
      <c r="BN35" s="91">
        <v>28</v>
      </c>
      <c r="BO35" s="14" t="str">
        <f t="shared" ca="1" si="31"/>
        <v/>
      </c>
      <c r="BP35" s="32">
        <v>28</v>
      </c>
      <c r="BQ35" s="32" t="str">
        <f t="shared" ca="1" si="34"/>
        <v/>
      </c>
      <c r="BR35" s="32" t="str">
        <f ca="1">IF(BT35="","",COUNTA($BT$8:BT35))</f>
        <v/>
      </c>
      <c r="BS35" s="32" t="str">
        <f t="shared" ca="1" si="32"/>
        <v/>
      </c>
      <c r="BT35" s="32" t="str">
        <f ca="1">IF(COUNTIF($BQ$8:BQ35,BQ35)&gt;1,"",BQ35)</f>
        <v/>
      </c>
      <c r="BU35" s="33" t="str">
        <f t="shared" ca="1" si="33"/>
        <v/>
      </c>
    </row>
    <row r="36" spans="1:73" ht="11.25" customHeight="1">
      <c r="A36" s="340"/>
      <c r="B36" s="212"/>
      <c r="C36" s="213"/>
      <c r="D36" s="208"/>
      <c r="E36" s="218"/>
      <c r="F36" s="219"/>
      <c r="G36" s="208"/>
      <c r="H36" s="49" t="s">
        <v>71</v>
      </c>
      <c r="I36" s="16" t="s">
        <v>58</v>
      </c>
      <c r="J36" s="46" t="s">
        <v>71</v>
      </c>
      <c r="K36" s="16" t="s">
        <v>62</v>
      </c>
      <c r="L36" s="412"/>
      <c r="M36" s="308"/>
      <c r="P36" s="256"/>
      <c r="Q36" s="258" t="s">
        <v>8</v>
      </c>
      <c r="R36" s="259"/>
      <c r="S36" s="42" t="str">
        <f>IF(COUNTIFS(J:J,"■",K:K,Q36)=0,"",COUNTIFS(J:J,"■",K:K,Q36))</f>
        <v/>
      </c>
      <c r="T36" s="68" t="str">
        <f>IF(S36="","",SUM(T10,W10,Z10,AC10,AF10,AI10,AL10,AO10,AR10,AU10))</f>
        <v/>
      </c>
      <c r="U36" s="272"/>
      <c r="V36" s="115"/>
      <c r="W36" s="108"/>
      <c r="X36" s="97"/>
      <c r="Y36" s="97"/>
      <c r="Z36" s="101"/>
      <c r="AA36" s="97"/>
      <c r="AB36" s="97"/>
      <c r="AC36" s="101"/>
      <c r="AD36" s="97"/>
      <c r="AE36" s="97"/>
      <c r="AF36" s="101"/>
      <c r="AG36" s="97"/>
      <c r="AH36" s="97"/>
      <c r="AI36" s="101"/>
      <c r="AJ36" s="97"/>
      <c r="AK36" s="97"/>
      <c r="AL36" s="101"/>
      <c r="AM36" s="97"/>
      <c r="AN36" s="97"/>
      <c r="AO36" s="101"/>
      <c r="AP36" s="97"/>
      <c r="AQ36" s="97"/>
      <c r="AR36" s="101"/>
      <c r="AS36" s="97"/>
      <c r="AT36" s="97"/>
      <c r="AU36" s="101"/>
      <c r="AV36" s="97"/>
      <c r="AX36" s="10">
        <v>29</v>
      </c>
      <c r="AY36" s="10" t="str">
        <f t="shared" ca="1" si="18"/>
        <v/>
      </c>
      <c r="AZ36" s="14" t="str">
        <f t="shared" ca="1" si="19"/>
        <v/>
      </c>
      <c r="BA36" s="14" t="str">
        <f t="shared" ca="1" si="20"/>
        <v/>
      </c>
      <c r="BB36" s="14" t="str">
        <f t="shared" ca="1" si="21"/>
        <v/>
      </c>
      <c r="BC36" s="14" t="str">
        <f t="shared" ca="1" si="22"/>
        <v/>
      </c>
      <c r="BD36" s="14" t="str">
        <f t="shared" ca="1" si="23"/>
        <v/>
      </c>
      <c r="BE36" s="14" t="str">
        <f t="shared" ca="1" si="24"/>
        <v/>
      </c>
      <c r="BF36" s="14" t="str">
        <f t="shared" ca="1" si="25"/>
        <v/>
      </c>
      <c r="BG36" s="14" t="str">
        <f t="shared" ca="1" si="26"/>
        <v/>
      </c>
      <c r="BH36" s="14" t="str">
        <f t="shared" ca="1" si="27"/>
        <v/>
      </c>
      <c r="BI36" s="14" t="str">
        <f t="shared" ca="1" si="28"/>
        <v/>
      </c>
      <c r="BJ36" s="14" t="str">
        <f t="shared" ca="1" si="29"/>
        <v/>
      </c>
      <c r="BK36" s="14" t="str">
        <f t="shared" ca="1" si="30"/>
        <v/>
      </c>
      <c r="BM36" s="93" t="str">
        <f ca="1">IF(INDIRECT("L"&amp;ROW(L33))="","",INDIRECT("L"&amp;ROW(L33)))</f>
        <v/>
      </c>
      <c r="BN36" s="91">
        <v>29</v>
      </c>
      <c r="BO36" s="14" t="str">
        <f t="shared" ca="1" si="31"/>
        <v/>
      </c>
      <c r="BP36" s="32">
        <v>29</v>
      </c>
      <c r="BQ36" s="32" t="str">
        <f t="shared" ca="1" si="34"/>
        <v/>
      </c>
      <c r="BR36" s="32" t="str">
        <f ca="1">IF(BT36="","",COUNTA($BT$8:BT36))</f>
        <v/>
      </c>
      <c r="BS36" s="32" t="str">
        <f t="shared" ca="1" si="32"/>
        <v/>
      </c>
      <c r="BT36" s="32" t="str">
        <f ca="1">IF(COUNTIF($BQ$8:BQ36,BQ36)&gt;1,"",BQ36)</f>
        <v/>
      </c>
      <c r="BU36" s="33" t="str">
        <f t="shared" ca="1" si="33"/>
        <v/>
      </c>
    </row>
    <row r="37" spans="1:73" ht="11.25" customHeight="1">
      <c r="A37" s="341"/>
      <c r="B37" s="214"/>
      <c r="C37" s="215"/>
      <c r="D37" s="209"/>
      <c r="E37" s="220"/>
      <c r="F37" s="221"/>
      <c r="G37" s="209"/>
      <c r="H37" s="50" t="s">
        <v>71</v>
      </c>
      <c r="I37" s="17" t="s">
        <v>146</v>
      </c>
      <c r="J37" s="25" t="s">
        <v>71</v>
      </c>
      <c r="K37" s="17" t="s">
        <v>63</v>
      </c>
      <c r="L37" s="415"/>
      <c r="M37" s="309"/>
      <c r="P37" s="256"/>
      <c r="Q37" s="260" t="s">
        <v>41</v>
      </c>
      <c r="R37" s="55" t="s">
        <v>6</v>
      </c>
      <c r="S37" s="42" t="str">
        <f ca="1">IF(COUNTIF(BO:BO,"跨")=0,"",COUNTIF(BO:BO,"跨"))</f>
        <v/>
      </c>
      <c r="T37" s="68" t="str">
        <f ca="1">IF(S37="","",SUM(T11,W11,Z11,AC11,AF11,AI11,AL11,AO11,AR11,AU11))</f>
        <v/>
      </c>
      <c r="U37" s="272"/>
      <c r="V37" s="445"/>
      <c r="W37" s="446"/>
      <c r="X37" s="97"/>
      <c r="Y37" s="97"/>
      <c r="Z37" s="101"/>
      <c r="AA37" s="97"/>
      <c r="AB37" s="97"/>
      <c r="AC37" s="101"/>
      <c r="AD37" s="97"/>
      <c r="AE37" s="97"/>
      <c r="AF37" s="101"/>
      <c r="AG37" s="97"/>
      <c r="AH37" s="97"/>
      <c r="AI37" s="101"/>
      <c r="AJ37" s="97"/>
      <c r="AK37" s="97"/>
      <c r="AL37" s="101"/>
      <c r="AM37" s="97"/>
      <c r="AN37" s="97"/>
      <c r="AO37" s="101"/>
      <c r="AP37" s="97"/>
      <c r="AQ37" s="97"/>
      <c r="AR37" s="101"/>
      <c r="AS37" s="97"/>
      <c r="AT37" s="97"/>
      <c r="AU37" s="101"/>
      <c r="AV37" s="97"/>
      <c r="AX37" s="10">
        <v>30</v>
      </c>
      <c r="AY37" s="10" t="str">
        <f t="shared" ca="1" si="18"/>
        <v/>
      </c>
      <c r="AZ37" s="14" t="str">
        <f t="shared" ca="1" si="19"/>
        <v/>
      </c>
      <c r="BA37" s="14" t="str">
        <f t="shared" ca="1" si="20"/>
        <v/>
      </c>
      <c r="BB37" s="14" t="str">
        <f t="shared" ca="1" si="21"/>
        <v/>
      </c>
      <c r="BC37" s="14" t="str">
        <f t="shared" ca="1" si="22"/>
        <v/>
      </c>
      <c r="BD37" s="14" t="str">
        <f t="shared" ca="1" si="23"/>
        <v/>
      </c>
      <c r="BE37" s="14" t="str">
        <f t="shared" ca="1" si="24"/>
        <v/>
      </c>
      <c r="BF37" s="14" t="str">
        <f t="shared" ca="1" si="25"/>
        <v/>
      </c>
      <c r="BG37" s="14" t="str">
        <f t="shared" ca="1" si="26"/>
        <v/>
      </c>
      <c r="BH37" s="14" t="str">
        <f t="shared" ca="1" si="27"/>
        <v/>
      </c>
      <c r="BI37" s="14" t="str">
        <f t="shared" ca="1" si="28"/>
        <v/>
      </c>
      <c r="BJ37" s="14" t="str">
        <f t="shared" ca="1" si="29"/>
        <v/>
      </c>
      <c r="BK37" s="14" t="str">
        <f t="shared" ca="1" si="30"/>
        <v/>
      </c>
      <c r="BM37" s="93" t="str">
        <f ca="1">IF(INDIRECT("L"&amp;ROW(L33))="","",INDIRECT("L"&amp;ROW(L33)))</f>
        <v/>
      </c>
      <c r="BN37" s="91">
        <v>30</v>
      </c>
      <c r="BO37" s="14" t="str">
        <f t="shared" ca="1" si="31"/>
        <v/>
      </c>
      <c r="BP37" s="32">
        <v>30</v>
      </c>
      <c r="BQ37" s="32" t="str">
        <f t="shared" ca="1" si="34"/>
        <v/>
      </c>
      <c r="BR37" s="32" t="str">
        <f ca="1">IF(BT37="","",COUNTA($BT$8:BT37))</f>
        <v/>
      </c>
      <c r="BS37" s="32" t="str">
        <f t="shared" ca="1" si="32"/>
        <v/>
      </c>
      <c r="BT37" s="32" t="str">
        <f ca="1">IF(COUNTIF($BQ$8:BQ37,BQ37)&gt;1,"",BQ37)</f>
        <v/>
      </c>
      <c r="BU37" s="33" t="str">
        <f t="shared" ca="1" si="33"/>
        <v/>
      </c>
    </row>
    <row r="38" spans="1:73" ht="11.25" customHeight="1">
      <c r="A38" s="339">
        <v>6</v>
      </c>
      <c r="B38" s="210"/>
      <c r="C38" s="211"/>
      <c r="D38" s="207"/>
      <c r="E38" s="216"/>
      <c r="F38" s="217"/>
      <c r="G38" s="207"/>
      <c r="H38" s="48" t="s">
        <v>71</v>
      </c>
      <c r="I38" s="15" t="s">
        <v>4</v>
      </c>
      <c r="J38" s="44" t="s">
        <v>71</v>
      </c>
      <c r="K38" s="15" t="s">
        <v>5</v>
      </c>
      <c r="L38" s="410" t="s">
        <v>148</v>
      </c>
      <c r="M38" s="411"/>
      <c r="P38" s="256"/>
      <c r="Q38" s="261"/>
      <c r="R38" s="55" t="s">
        <v>7</v>
      </c>
      <c r="S38" s="42" t="str">
        <f ca="1">IF(COUNTIF(BO:BO,"非跨")=0,"",COUNTIF(BO:BO,"非跨"))</f>
        <v/>
      </c>
      <c r="T38" s="68" t="str">
        <f ca="1">IF(S38="","",SUM(T12,W12,Z12,AC12,AF12,AI12,AL12,AO12,AR12,AU12))</f>
        <v/>
      </c>
      <c r="U38" s="272"/>
      <c r="V38" s="97"/>
      <c r="W38" s="101"/>
      <c r="X38" s="97"/>
      <c r="Y38" s="97"/>
      <c r="Z38" s="101"/>
      <c r="AA38" s="97"/>
      <c r="AB38" s="97"/>
      <c r="AC38" s="101"/>
      <c r="AD38" s="97"/>
      <c r="AE38" s="97"/>
      <c r="AF38" s="101"/>
      <c r="AG38" s="97"/>
      <c r="AH38" s="97"/>
      <c r="AI38" s="101"/>
      <c r="AJ38" s="97"/>
      <c r="AK38" s="97"/>
      <c r="AL38" s="101"/>
      <c r="AM38" s="97"/>
      <c r="AN38" s="97"/>
      <c r="AO38" s="101"/>
      <c r="AP38" s="97"/>
      <c r="AQ38" s="97"/>
      <c r="AR38" s="101"/>
      <c r="AS38" s="97"/>
      <c r="AT38" s="97"/>
      <c r="AU38" s="101"/>
      <c r="AV38" s="97"/>
      <c r="BM38" s="93" t="str">
        <f ca="1">IF(INDIRECT("L"&amp;ROW(L39))="","",INDIRECT("L"&amp;ROW(L39)))</f>
        <v/>
      </c>
      <c r="BN38" s="91">
        <v>31</v>
      </c>
      <c r="BO38" s="14" t="str">
        <f t="shared" ca="1" si="31"/>
        <v/>
      </c>
      <c r="BP38" s="32">
        <v>31</v>
      </c>
      <c r="BQ38" s="32" t="str">
        <f t="shared" ref="BQ38:BQ47" ca="1" si="44">IF(INDIRECT("L"&amp;ROW($L$9)+(BP38-1)*6)="","",INDIRECT("L"&amp;ROW($L$9)+(BP38-1)*6))</f>
        <v/>
      </c>
      <c r="BR38" s="32" t="str">
        <f ca="1">IF(BT38="","",COUNTA($BT$8:BT38))</f>
        <v/>
      </c>
      <c r="BS38" s="32" t="str">
        <f t="shared" ca="1" si="32"/>
        <v/>
      </c>
      <c r="BT38" s="32" t="str">
        <f ca="1">IF(COUNTIF($BQ$8:BQ38,BQ38)&gt;1,"",BQ38)</f>
        <v/>
      </c>
    </row>
    <row r="39" spans="1:73" ht="11.25" customHeight="1">
      <c r="A39" s="340"/>
      <c r="B39" s="212"/>
      <c r="C39" s="213"/>
      <c r="D39" s="208"/>
      <c r="E39" s="218"/>
      <c r="F39" s="219"/>
      <c r="G39" s="208"/>
      <c r="H39" s="49" t="s">
        <v>71</v>
      </c>
      <c r="I39" s="16" t="s">
        <v>56</v>
      </c>
      <c r="J39" s="46" t="s">
        <v>71</v>
      </c>
      <c r="K39" s="16" t="s">
        <v>60</v>
      </c>
      <c r="L39" s="412"/>
      <c r="M39" s="308"/>
      <c r="P39" s="256"/>
      <c r="Q39" s="258" t="s">
        <v>9</v>
      </c>
      <c r="R39" s="259"/>
      <c r="S39" s="42" t="str">
        <f>IF(COUNTIFS(J:J,"■",K:K,Q39)=0,"",COUNTIFS(J:J,"■",K:K,Q39))</f>
        <v/>
      </c>
      <c r="T39" s="68" t="str">
        <f>IF(S39="","",S39*評估費用試算工具!$I$10)</f>
        <v/>
      </c>
      <c r="U39" s="272"/>
      <c r="V39" s="97"/>
      <c r="W39" s="101"/>
      <c r="X39" s="97"/>
      <c r="Y39" s="97"/>
      <c r="Z39" s="101"/>
      <c r="AA39" s="97"/>
      <c r="AB39" s="97"/>
      <c r="AC39" s="101"/>
      <c r="AD39" s="97"/>
      <c r="AE39" s="97"/>
      <c r="AF39" s="101"/>
      <c r="AG39" s="97"/>
      <c r="AH39" s="97"/>
      <c r="AI39" s="101"/>
      <c r="AJ39" s="97"/>
      <c r="AK39" s="97"/>
      <c r="AL39" s="101"/>
      <c r="AM39" s="97"/>
      <c r="AN39" s="97"/>
      <c r="AO39" s="101"/>
      <c r="AP39" s="97"/>
      <c r="AQ39" s="97"/>
      <c r="AR39" s="101"/>
      <c r="AS39" s="97"/>
      <c r="AT39" s="97"/>
      <c r="AU39" s="101"/>
      <c r="AV39" s="97"/>
      <c r="BM39" s="93" t="str">
        <f ca="1">IF(INDIRECT("L"&amp;ROW(L39))="","",INDIRECT("L"&amp;ROW(L39)))</f>
        <v/>
      </c>
      <c r="BN39" s="91">
        <v>32</v>
      </c>
      <c r="BO39" s="14" t="str">
        <f t="shared" ca="1" si="31"/>
        <v/>
      </c>
      <c r="BP39" s="32">
        <v>32</v>
      </c>
      <c r="BQ39" s="32" t="str">
        <f t="shared" ca="1" si="44"/>
        <v/>
      </c>
      <c r="BR39" s="32" t="str">
        <f ca="1">IF(BT39="","",COUNTA($BT$8:BT39))</f>
        <v/>
      </c>
      <c r="BS39" s="32" t="str">
        <f t="shared" ca="1" si="32"/>
        <v/>
      </c>
      <c r="BT39" s="32" t="str">
        <f ca="1">IF(COUNTIF($BQ$8:BQ39,BQ39)&gt;1,"",BQ39)</f>
        <v/>
      </c>
    </row>
    <row r="40" spans="1:73" ht="11.25" customHeight="1">
      <c r="A40" s="340"/>
      <c r="B40" s="212"/>
      <c r="C40" s="213"/>
      <c r="D40" s="208"/>
      <c r="E40" s="220"/>
      <c r="F40" s="221"/>
      <c r="G40" s="208"/>
      <c r="H40" s="49" t="s">
        <v>71</v>
      </c>
      <c r="I40" s="16" t="s">
        <v>41</v>
      </c>
      <c r="J40" s="46" t="s">
        <v>71</v>
      </c>
      <c r="K40" s="16" t="s">
        <v>59</v>
      </c>
      <c r="L40" s="412"/>
      <c r="M40" s="308"/>
      <c r="P40" s="256"/>
      <c r="Q40" s="258" t="s">
        <v>10</v>
      </c>
      <c r="R40" s="259"/>
      <c r="S40" s="42" t="str">
        <f>IF(COUNTIFS(H:H,"■",I:I,Q40)=0,"",COUNTIFS(H:H,"■",I:I,Q40))</f>
        <v/>
      </c>
      <c r="T40" s="68" t="str">
        <f>IF(S40="","",S40*評估費用試算工具!$I$11)</f>
        <v/>
      </c>
      <c r="U40" s="272"/>
      <c r="V40" s="97"/>
      <c r="W40" s="101"/>
      <c r="X40" s="97"/>
      <c r="Y40" s="97"/>
      <c r="Z40" s="101"/>
      <c r="AA40" s="97"/>
      <c r="AB40" s="97"/>
      <c r="AC40" s="101"/>
      <c r="AD40" s="97"/>
      <c r="AE40" s="97"/>
      <c r="AF40" s="101"/>
      <c r="AG40" s="97"/>
      <c r="AH40" s="97"/>
      <c r="AI40" s="101"/>
      <c r="AJ40" s="97"/>
      <c r="AK40" s="97"/>
      <c r="AL40" s="101"/>
      <c r="AM40" s="97"/>
      <c r="AN40" s="97"/>
      <c r="AO40" s="101"/>
      <c r="AP40" s="97"/>
      <c r="AQ40" s="97"/>
      <c r="AR40" s="101"/>
      <c r="AS40" s="97"/>
      <c r="AT40" s="97"/>
      <c r="AU40" s="101"/>
      <c r="AV40" s="97"/>
      <c r="BM40" s="93" t="str">
        <f ca="1">IF(INDIRECT("L"&amp;ROW(L39))="","",INDIRECT("L"&amp;ROW(L39)))</f>
        <v/>
      </c>
      <c r="BN40" s="91">
        <v>33</v>
      </c>
      <c r="BO40" s="14" t="str">
        <f t="shared" ca="1" si="31"/>
        <v/>
      </c>
      <c r="BP40" s="32">
        <v>33</v>
      </c>
      <c r="BQ40" s="32" t="str">
        <f t="shared" ca="1" si="44"/>
        <v/>
      </c>
      <c r="BR40" s="32" t="str">
        <f ca="1">IF(BT40="","",COUNTA($BT$8:BT40))</f>
        <v/>
      </c>
      <c r="BS40" s="32" t="str">
        <f t="shared" ca="1" si="32"/>
        <v/>
      </c>
      <c r="BT40" s="32" t="str">
        <f ca="1">IF(COUNTIF($BQ$8:BQ40,BQ40)&gt;1,"",BQ40)</f>
        <v/>
      </c>
    </row>
    <row r="41" spans="1:73" ht="11.25" customHeight="1">
      <c r="A41" s="340"/>
      <c r="B41" s="212"/>
      <c r="C41" s="213"/>
      <c r="D41" s="208"/>
      <c r="E41" s="216"/>
      <c r="F41" s="217"/>
      <c r="G41" s="208"/>
      <c r="H41" s="49" t="s">
        <v>71</v>
      </c>
      <c r="I41" s="16" t="s">
        <v>57</v>
      </c>
      <c r="J41" s="46" t="s">
        <v>71</v>
      </c>
      <c r="K41" s="16" t="s">
        <v>61</v>
      </c>
      <c r="L41" s="413" t="s">
        <v>79</v>
      </c>
      <c r="M41" s="414"/>
      <c r="P41" s="256"/>
      <c r="Q41" s="258" t="s">
        <v>11</v>
      </c>
      <c r="R41" s="259"/>
      <c r="S41" s="42" t="str">
        <f>IF(COUNTIFS(J:J,"■",K:K,Q41)=0,"",COUNTIFS(J:J,"■",K:K,Q41))</f>
        <v/>
      </c>
      <c r="T41" s="68" t="str">
        <f>IF(S41="","",S41*評估費用試算工具!$I$12)</f>
        <v/>
      </c>
      <c r="U41" s="272"/>
      <c r="V41" s="97"/>
      <c r="W41" s="101"/>
      <c r="X41" s="97"/>
      <c r="Y41" s="97"/>
      <c r="Z41" s="101"/>
      <c r="AA41" s="97"/>
      <c r="AB41" s="97"/>
      <c r="AC41" s="101"/>
      <c r="AD41" s="97"/>
      <c r="AE41" s="97"/>
      <c r="AF41" s="101"/>
      <c r="AG41" s="97"/>
      <c r="AH41" s="97"/>
      <c r="AI41" s="101"/>
      <c r="AJ41" s="97"/>
      <c r="AK41" s="97"/>
      <c r="AL41" s="101"/>
      <c r="AM41" s="97"/>
      <c r="AN41" s="97"/>
      <c r="AO41" s="101"/>
      <c r="AP41" s="97"/>
      <c r="AQ41" s="97"/>
      <c r="AR41" s="101"/>
      <c r="AS41" s="97"/>
      <c r="AT41" s="97"/>
      <c r="AU41" s="101"/>
      <c r="AV41" s="97"/>
      <c r="BM41" s="93" t="str">
        <f ca="1">IF(INDIRECT("L"&amp;ROW(L39))="","",INDIRECT("L"&amp;ROW(L39)))</f>
        <v/>
      </c>
      <c r="BN41" s="91">
        <v>34</v>
      </c>
      <c r="BO41" s="14" t="str">
        <f t="shared" ca="1" si="31"/>
        <v/>
      </c>
      <c r="BP41" s="32">
        <v>34</v>
      </c>
      <c r="BQ41" s="32" t="str">
        <f t="shared" ca="1" si="44"/>
        <v/>
      </c>
      <c r="BR41" s="32" t="str">
        <f ca="1">IF(BT41="","",COUNTA($BT$8:BT41))</f>
        <v/>
      </c>
      <c r="BS41" s="32" t="str">
        <f t="shared" ca="1" si="32"/>
        <v/>
      </c>
      <c r="BT41" s="32" t="str">
        <f ca="1">IF(COUNTIF($BQ$8:BQ41,BQ41)&gt;1,"",BQ41)</f>
        <v/>
      </c>
    </row>
    <row r="42" spans="1:73" ht="11.25" customHeight="1">
      <c r="A42" s="340"/>
      <c r="B42" s="212"/>
      <c r="C42" s="213"/>
      <c r="D42" s="208"/>
      <c r="E42" s="218"/>
      <c r="F42" s="219"/>
      <c r="G42" s="208"/>
      <c r="H42" s="49" t="s">
        <v>71</v>
      </c>
      <c r="I42" s="16" t="s">
        <v>58</v>
      </c>
      <c r="J42" s="46" t="s">
        <v>71</v>
      </c>
      <c r="K42" s="16" t="s">
        <v>62</v>
      </c>
      <c r="L42" s="412"/>
      <c r="M42" s="308"/>
      <c r="P42" s="256"/>
      <c r="Q42" s="258" t="s">
        <v>58</v>
      </c>
      <c r="R42" s="259"/>
      <c r="S42" s="42" t="str">
        <f>IF(COUNTIFS(H:H,"■",I:I,Q42)=0,"",COUNTIFS(H:H,"■",I:I,Q42))</f>
        <v/>
      </c>
      <c r="T42" s="68" t="str">
        <f>IF(S42="","",S42*評估費用試算工具!$I$13)</f>
        <v/>
      </c>
      <c r="U42" s="272"/>
      <c r="V42" s="97"/>
      <c r="W42" s="101"/>
      <c r="X42" s="97"/>
      <c r="Y42" s="97"/>
      <c r="Z42" s="101"/>
      <c r="AA42" s="97"/>
      <c r="AB42" s="97"/>
      <c r="AC42" s="101"/>
      <c r="AD42" s="97"/>
      <c r="AE42" s="97"/>
      <c r="AF42" s="101"/>
      <c r="AG42" s="97"/>
      <c r="AH42" s="97"/>
      <c r="AI42" s="101"/>
      <c r="AJ42" s="97"/>
      <c r="AK42" s="97"/>
      <c r="AL42" s="101"/>
      <c r="AM42" s="97"/>
      <c r="AN42" s="97"/>
      <c r="AO42" s="101"/>
      <c r="AP42" s="97"/>
      <c r="AQ42" s="97"/>
      <c r="AR42" s="101"/>
      <c r="AS42" s="97"/>
      <c r="AT42" s="97"/>
      <c r="AU42" s="101"/>
      <c r="AV42" s="97"/>
      <c r="BM42" s="93" t="str">
        <f ca="1">IF(INDIRECT("L"&amp;ROW(L39))="","",INDIRECT("L"&amp;ROW(L39)))</f>
        <v/>
      </c>
      <c r="BN42" s="91">
        <v>35</v>
      </c>
      <c r="BO42" s="14" t="str">
        <f t="shared" ca="1" si="31"/>
        <v/>
      </c>
      <c r="BP42" s="32">
        <v>35</v>
      </c>
      <c r="BQ42" s="32" t="str">
        <f t="shared" ca="1" si="44"/>
        <v/>
      </c>
      <c r="BR42" s="32" t="str">
        <f ca="1">IF(BT42="","",COUNTA($BT$8:BT42))</f>
        <v/>
      </c>
      <c r="BS42" s="32" t="str">
        <f t="shared" ca="1" si="32"/>
        <v/>
      </c>
      <c r="BT42" s="32" t="str">
        <f ca="1">IF(COUNTIF($BQ$8:BQ42,BQ42)&gt;1,"",BQ42)</f>
        <v/>
      </c>
    </row>
    <row r="43" spans="1:73" ht="11.25" customHeight="1">
      <c r="A43" s="341"/>
      <c r="B43" s="214"/>
      <c r="C43" s="215"/>
      <c r="D43" s="209"/>
      <c r="E43" s="220"/>
      <c r="F43" s="221"/>
      <c r="G43" s="209"/>
      <c r="H43" s="50" t="s">
        <v>71</v>
      </c>
      <c r="I43" s="17" t="s">
        <v>146</v>
      </c>
      <c r="J43" s="25" t="s">
        <v>71</v>
      </c>
      <c r="K43" s="17" t="s">
        <v>63</v>
      </c>
      <c r="L43" s="415"/>
      <c r="M43" s="309"/>
      <c r="P43" s="256"/>
      <c r="Q43" s="258" t="s">
        <v>13</v>
      </c>
      <c r="R43" s="259"/>
      <c r="S43" s="42" t="str">
        <f>IF(COUNTIFS(J:J,"■",K:K,Q43)=0,"",COUNTIFS(J:J,"■",K:K,Q43))</f>
        <v/>
      </c>
      <c r="T43" s="68" t="str">
        <f>IF(S43="","",S43*評估費用試算工具!$I$14)</f>
        <v/>
      </c>
      <c r="U43" s="272"/>
      <c r="V43" s="97"/>
      <c r="W43" s="101"/>
      <c r="X43" s="97"/>
      <c r="Y43" s="97"/>
      <c r="Z43" s="101"/>
      <c r="AA43" s="97"/>
      <c r="AB43" s="97"/>
      <c r="AC43" s="101"/>
      <c r="AD43" s="97"/>
      <c r="AE43" s="97"/>
      <c r="AF43" s="101"/>
      <c r="AG43" s="97"/>
      <c r="AH43" s="97"/>
      <c r="AI43" s="101"/>
      <c r="AJ43" s="97"/>
      <c r="AK43" s="97"/>
      <c r="AL43" s="101"/>
      <c r="AM43" s="97"/>
      <c r="AN43" s="97"/>
      <c r="AO43" s="101"/>
      <c r="AP43" s="97"/>
      <c r="AQ43" s="97"/>
      <c r="AR43" s="101"/>
      <c r="AS43" s="97"/>
      <c r="AT43" s="97"/>
      <c r="AU43" s="101"/>
      <c r="AV43" s="97"/>
      <c r="BM43" s="93" t="str">
        <f ca="1">IF(INDIRECT("L"&amp;ROW(L39))="","",INDIRECT("L"&amp;ROW(L39)))</f>
        <v/>
      </c>
      <c r="BN43" s="91">
        <v>36</v>
      </c>
      <c r="BO43" s="14" t="str">
        <f t="shared" ca="1" si="31"/>
        <v/>
      </c>
      <c r="BP43" s="32">
        <v>36</v>
      </c>
      <c r="BQ43" s="32" t="str">
        <f t="shared" ca="1" si="44"/>
        <v/>
      </c>
      <c r="BR43" s="32" t="str">
        <f ca="1">IF(BT43="","",COUNTA($BT$8:BT43))</f>
        <v/>
      </c>
      <c r="BS43" s="32" t="str">
        <f t="shared" ca="1" si="32"/>
        <v/>
      </c>
      <c r="BT43" s="32" t="str">
        <f ca="1">IF(COUNTIF($BQ$8:BQ43,BQ43)&gt;1,"",BQ43)</f>
        <v/>
      </c>
    </row>
    <row r="44" spans="1:73" ht="11.25" customHeight="1">
      <c r="A44" s="339">
        <v>7</v>
      </c>
      <c r="B44" s="210"/>
      <c r="C44" s="211"/>
      <c r="D44" s="207"/>
      <c r="E44" s="216"/>
      <c r="F44" s="217"/>
      <c r="G44" s="207"/>
      <c r="H44" s="48" t="s">
        <v>71</v>
      </c>
      <c r="I44" s="15" t="s">
        <v>4</v>
      </c>
      <c r="J44" s="44" t="s">
        <v>71</v>
      </c>
      <c r="K44" s="15" t="s">
        <v>5</v>
      </c>
      <c r="L44" s="410" t="s">
        <v>148</v>
      </c>
      <c r="M44" s="411"/>
      <c r="P44" s="257"/>
      <c r="Q44" s="269" t="s">
        <v>63</v>
      </c>
      <c r="R44" s="270"/>
      <c r="S44" s="42" t="str">
        <f>IF(COUNTIFS(J:J,"■",K:K,Q44)=0,"",COUNTIFS(J:J,"■",K:K,Q44))</f>
        <v/>
      </c>
      <c r="T44" s="68" t="str">
        <f>IF(S44="","",S44*評估費用試算工具!$I$15)</f>
        <v/>
      </c>
      <c r="U44" s="273"/>
      <c r="V44" s="97"/>
      <c r="W44" s="101"/>
      <c r="X44" s="97"/>
      <c r="Y44" s="97"/>
      <c r="Z44" s="101"/>
      <c r="AA44" s="97"/>
      <c r="AB44" s="97"/>
      <c r="AC44" s="101"/>
      <c r="AD44" s="97"/>
      <c r="AE44" s="97"/>
      <c r="AF44" s="101"/>
      <c r="AG44" s="97"/>
      <c r="AH44" s="97"/>
      <c r="AI44" s="101"/>
      <c r="AJ44" s="97"/>
      <c r="AK44" s="97"/>
      <c r="AL44" s="101"/>
      <c r="AM44" s="97"/>
      <c r="AN44" s="97"/>
      <c r="AO44" s="101"/>
      <c r="AP44" s="97"/>
      <c r="AQ44" s="97"/>
      <c r="AR44" s="101"/>
      <c r="AS44" s="97"/>
      <c r="AT44" s="97"/>
      <c r="AU44" s="101"/>
      <c r="AV44" s="97"/>
      <c r="BM44" s="93" t="str">
        <f ca="1">IF(INDIRECT("L"&amp;ROW(L45))="","",INDIRECT("L"&amp;ROW(L45)))</f>
        <v/>
      </c>
      <c r="BN44" s="91">
        <v>37</v>
      </c>
      <c r="BO44" s="14" t="str">
        <f t="shared" ca="1" si="31"/>
        <v/>
      </c>
      <c r="BP44" s="32">
        <v>37</v>
      </c>
      <c r="BQ44" s="32" t="str">
        <f t="shared" ca="1" si="44"/>
        <v/>
      </c>
      <c r="BR44" s="32" t="str">
        <f ca="1">IF(BT44="","",COUNTA($BT$8:BT44))</f>
        <v/>
      </c>
      <c r="BS44" s="32" t="str">
        <f t="shared" ca="1" si="32"/>
        <v/>
      </c>
      <c r="BT44" s="32" t="str">
        <f ca="1">IF(COUNTIF($BQ$8:BQ44,BQ44)&gt;1,"",BQ44)</f>
        <v/>
      </c>
    </row>
    <row r="45" spans="1:73" ht="11.25" customHeight="1" thickBot="1">
      <c r="A45" s="340"/>
      <c r="B45" s="212"/>
      <c r="C45" s="213"/>
      <c r="D45" s="208"/>
      <c r="E45" s="218"/>
      <c r="F45" s="219"/>
      <c r="G45" s="208"/>
      <c r="H45" s="49" t="s">
        <v>71</v>
      </c>
      <c r="I45" s="16" t="s">
        <v>56</v>
      </c>
      <c r="J45" s="46" t="s">
        <v>71</v>
      </c>
      <c r="K45" s="16" t="s">
        <v>60</v>
      </c>
      <c r="L45" s="412"/>
      <c r="M45" s="308"/>
      <c r="P45" s="253" t="s">
        <v>147</v>
      </c>
      <c r="Q45" s="254"/>
      <c r="R45" s="438"/>
      <c r="S45" s="117" t="str">
        <f>IF(COUNTIFS(H:H,"■",I:I,"鑑定評估報告")=0,"",COUNTIFS(H:H,"■",I:I,"鑑定評估報告"))</f>
        <v/>
      </c>
      <c r="T45" s="262" t="str">
        <f>IF(S45="","",S45*評估費用試算工具!$I$16)</f>
        <v/>
      </c>
      <c r="U45" s="263"/>
      <c r="V45" s="97"/>
      <c r="W45" s="101"/>
      <c r="X45" s="97"/>
      <c r="Y45" s="97"/>
      <c r="Z45" s="101"/>
      <c r="AA45" s="97"/>
      <c r="AB45" s="97"/>
      <c r="AC45" s="101"/>
      <c r="AD45" s="97"/>
      <c r="AE45" s="97"/>
      <c r="AF45" s="101"/>
      <c r="AG45" s="97"/>
      <c r="AH45" s="97"/>
      <c r="AI45" s="101"/>
      <c r="AJ45" s="97"/>
      <c r="AK45" s="97"/>
      <c r="AL45" s="101"/>
      <c r="AM45" s="97"/>
      <c r="AN45" s="97"/>
      <c r="AO45" s="101"/>
      <c r="AP45" s="97"/>
      <c r="AQ45" s="97"/>
      <c r="AR45" s="101"/>
      <c r="AS45" s="97"/>
      <c r="AT45" s="97"/>
      <c r="AU45" s="101"/>
      <c r="AV45" s="97"/>
      <c r="BM45" s="93" t="str">
        <f ca="1">IF(INDIRECT("L"&amp;ROW(L45))="","",INDIRECT("L"&amp;ROW(L45)))</f>
        <v/>
      </c>
      <c r="BN45" s="91">
        <v>38</v>
      </c>
      <c r="BO45" s="14" t="str">
        <f t="shared" ca="1" si="31"/>
        <v/>
      </c>
      <c r="BP45" s="32">
        <v>38</v>
      </c>
      <c r="BQ45" s="32" t="str">
        <f t="shared" ca="1" si="44"/>
        <v/>
      </c>
      <c r="BR45" s="32" t="str">
        <f ca="1">IF(BT45="","",COUNTA($BT$8:BT45))</f>
        <v/>
      </c>
      <c r="BS45" s="32" t="str">
        <f t="shared" ca="1" si="32"/>
        <v/>
      </c>
      <c r="BT45" s="32" t="str">
        <f ca="1">IF(COUNTIF($BQ$8:BQ45,BQ45)&gt;1,"",BQ45)</f>
        <v/>
      </c>
    </row>
    <row r="46" spans="1:73" ht="11.25" customHeight="1" thickBot="1">
      <c r="A46" s="340"/>
      <c r="B46" s="212"/>
      <c r="C46" s="213"/>
      <c r="D46" s="208"/>
      <c r="E46" s="220"/>
      <c r="F46" s="221"/>
      <c r="G46" s="208"/>
      <c r="H46" s="49" t="s">
        <v>71</v>
      </c>
      <c r="I46" s="16" t="s">
        <v>41</v>
      </c>
      <c r="J46" s="46" t="s">
        <v>71</v>
      </c>
      <c r="K46" s="16" t="s">
        <v>59</v>
      </c>
      <c r="L46" s="412"/>
      <c r="M46" s="308"/>
      <c r="V46" s="97"/>
      <c r="W46" s="101"/>
      <c r="X46" s="97"/>
      <c r="Y46" s="97"/>
      <c r="Z46" s="101"/>
      <c r="AA46" s="97"/>
      <c r="AB46" s="97"/>
      <c r="AC46" s="101"/>
      <c r="AD46" s="97"/>
      <c r="AE46" s="97"/>
      <c r="AF46" s="101"/>
      <c r="AG46" s="97"/>
      <c r="AH46" s="97"/>
      <c r="AI46" s="101"/>
      <c r="AJ46" s="97"/>
      <c r="AK46" s="97"/>
      <c r="AL46" s="101"/>
      <c r="AM46" s="97"/>
      <c r="AN46" s="97"/>
      <c r="AO46" s="101"/>
      <c r="AP46" s="97"/>
      <c r="AQ46" s="97"/>
      <c r="AR46" s="101"/>
      <c r="AS46" s="97"/>
      <c r="AT46" s="97"/>
      <c r="AU46" s="101"/>
      <c r="AV46" s="97"/>
      <c r="BM46" s="93" t="str">
        <f ca="1">IF(INDIRECT("L"&amp;ROW(L45))="","",INDIRECT("L"&amp;ROW(L45)))</f>
        <v/>
      </c>
      <c r="BN46" s="91">
        <v>39</v>
      </c>
      <c r="BO46" s="14" t="str">
        <f t="shared" ca="1" si="31"/>
        <v/>
      </c>
      <c r="BP46" s="32">
        <v>39</v>
      </c>
      <c r="BQ46" s="32" t="str">
        <f t="shared" ca="1" si="44"/>
        <v/>
      </c>
      <c r="BR46" s="32" t="str">
        <f ca="1">IF(BT46="","",COUNTA($BT$8:BT46))</f>
        <v/>
      </c>
      <c r="BS46" s="32" t="str">
        <f t="shared" ca="1" si="32"/>
        <v/>
      </c>
      <c r="BT46" s="32" t="str">
        <f ca="1">IF(COUNTIF($BQ$8:BQ46,BQ46)&gt;1,"",BQ46)</f>
        <v/>
      </c>
    </row>
    <row r="47" spans="1:73" ht="11.25" customHeight="1">
      <c r="A47" s="340"/>
      <c r="B47" s="212"/>
      <c r="C47" s="213"/>
      <c r="D47" s="208"/>
      <c r="E47" s="216"/>
      <c r="F47" s="217"/>
      <c r="G47" s="208"/>
      <c r="H47" s="49" t="s">
        <v>71</v>
      </c>
      <c r="I47" s="16" t="s">
        <v>57</v>
      </c>
      <c r="J47" s="46" t="s">
        <v>71</v>
      </c>
      <c r="K47" s="16" t="s">
        <v>61</v>
      </c>
      <c r="L47" s="413" t="s">
        <v>79</v>
      </c>
      <c r="M47" s="414"/>
      <c r="P47" s="404" t="s">
        <v>155</v>
      </c>
      <c r="Q47" s="248"/>
      <c r="R47" s="248"/>
      <c r="S47" s="31" t="s">
        <v>85</v>
      </c>
      <c r="T47" s="401" t="s">
        <v>19</v>
      </c>
      <c r="U47" s="289"/>
      <c r="W47" s="101"/>
      <c r="X47" s="97"/>
      <c r="Y47" s="97"/>
      <c r="Z47" s="101"/>
      <c r="AA47" s="97"/>
      <c r="AB47" s="97"/>
      <c r="AC47" s="101"/>
      <c r="AD47" s="97"/>
      <c r="AE47" s="97"/>
      <c r="AF47" s="101"/>
      <c r="AG47" s="97"/>
      <c r="AH47" s="97"/>
      <c r="AI47" s="101"/>
      <c r="AJ47" s="97"/>
      <c r="AK47" s="97"/>
      <c r="AL47" s="101"/>
      <c r="AM47" s="97"/>
      <c r="AN47" s="97"/>
      <c r="AO47" s="101"/>
      <c r="AP47" s="97"/>
      <c r="AQ47" s="97"/>
      <c r="AR47" s="101"/>
      <c r="AS47" s="97"/>
      <c r="AT47" s="97"/>
      <c r="AU47" s="101"/>
      <c r="AV47" s="97"/>
      <c r="BM47" s="93" t="str">
        <f ca="1">IF(INDIRECT("L"&amp;ROW(L45))="","",INDIRECT("L"&amp;ROW(L45)))</f>
        <v/>
      </c>
      <c r="BN47" s="92">
        <v>40</v>
      </c>
      <c r="BO47" s="14" t="str">
        <f t="shared" ca="1" si="31"/>
        <v/>
      </c>
      <c r="BP47" s="32">
        <v>40</v>
      </c>
      <c r="BQ47" s="32" t="str">
        <f t="shared" ca="1" si="44"/>
        <v/>
      </c>
      <c r="BR47" s="32" t="str">
        <f ca="1">IF(BT47="","",COUNTA($BT$8:BT47))</f>
        <v/>
      </c>
      <c r="BS47" s="32" t="str">
        <f t="shared" ca="1" si="32"/>
        <v/>
      </c>
      <c r="BT47" s="32" t="str">
        <f ca="1">IF(COUNTIF($BQ$8:BQ47,BQ47)&gt;1,"",BQ47)</f>
        <v/>
      </c>
    </row>
    <row r="48" spans="1:73" ht="11.25" customHeight="1">
      <c r="A48" s="340"/>
      <c r="B48" s="212"/>
      <c r="C48" s="213"/>
      <c r="D48" s="208"/>
      <c r="E48" s="218"/>
      <c r="F48" s="219"/>
      <c r="G48" s="208"/>
      <c r="H48" s="49" t="s">
        <v>71</v>
      </c>
      <c r="I48" s="16" t="s">
        <v>58</v>
      </c>
      <c r="J48" s="46" t="s">
        <v>71</v>
      </c>
      <c r="K48" s="16" t="s">
        <v>62</v>
      </c>
      <c r="L48" s="412"/>
      <c r="M48" s="308"/>
      <c r="P48" s="447" t="s">
        <v>119</v>
      </c>
      <c r="Q48" s="447"/>
      <c r="R48" s="448"/>
      <c r="S48" s="323" t="str">
        <f>IF(SUM(S22,V22,Y22,AB22,AE22,AH22,AK22,AN22,AQ22,AT22)=0,"",SUM(S22,V22,Y22,AB22,AE22,AH22,AK22,AN22,AQ22,AT22))</f>
        <v/>
      </c>
      <c r="T48" s="299" t="str">
        <f>IF(SUM(T22,W22,Z22,AC22,AF22,AI22,AL22,AO22,AR22,AU22)=0,"",SUM(T22,W22,Z22,AC22,AF22,AI22,AL22,AO22,AR22,AU22))</f>
        <v/>
      </c>
      <c r="U48" s="386"/>
      <c r="V48" s="394" t="str">
        <f>IF(S48="","",IF(S48*評估費用試算工具!$I$19&lt;&gt;T48,"錯誤",""))</f>
        <v/>
      </c>
      <c r="BM48" s="93" t="str">
        <f ca="1">IF(INDIRECT("L"&amp;ROW(L45))="","",INDIRECT("L"&amp;ROW(L45)))</f>
        <v/>
      </c>
    </row>
    <row r="49" spans="1:65" ht="11.25" customHeight="1">
      <c r="A49" s="341"/>
      <c r="B49" s="214"/>
      <c r="C49" s="215"/>
      <c r="D49" s="209"/>
      <c r="E49" s="220"/>
      <c r="F49" s="221"/>
      <c r="G49" s="209"/>
      <c r="H49" s="50" t="s">
        <v>71</v>
      </c>
      <c r="I49" s="17" t="s">
        <v>146</v>
      </c>
      <c r="J49" s="25" t="s">
        <v>71</v>
      </c>
      <c r="K49" s="17" t="s">
        <v>63</v>
      </c>
      <c r="L49" s="415"/>
      <c r="M49" s="309"/>
      <c r="P49" s="449"/>
      <c r="Q49" s="449"/>
      <c r="R49" s="450"/>
      <c r="S49" s="451"/>
      <c r="T49" s="301"/>
      <c r="U49" s="387"/>
      <c r="V49" s="394"/>
      <c r="BM49" s="93" t="str">
        <f ca="1">IF(INDIRECT("L"&amp;ROW(L45))="","",INDIRECT("L"&amp;ROW(L45)))</f>
        <v/>
      </c>
    </row>
    <row r="50" spans="1:65" ht="11.25" customHeight="1">
      <c r="A50" s="339">
        <v>8</v>
      </c>
      <c r="B50" s="210"/>
      <c r="C50" s="211"/>
      <c r="D50" s="207"/>
      <c r="E50" s="216"/>
      <c r="F50" s="217"/>
      <c r="G50" s="207"/>
      <c r="H50" s="48" t="s">
        <v>71</v>
      </c>
      <c r="I50" s="15" t="s">
        <v>4</v>
      </c>
      <c r="J50" s="44" t="s">
        <v>71</v>
      </c>
      <c r="K50" s="15" t="s">
        <v>5</v>
      </c>
      <c r="L50" s="410" t="s">
        <v>148</v>
      </c>
      <c r="M50" s="411"/>
      <c r="P50" s="358" t="s">
        <v>15</v>
      </c>
      <c r="Q50" s="358"/>
      <c r="R50" s="405"/>
      <c r="S50" s="451"/>
      <c r="T50" s="299" t="str">
        <f>IF(SUM(T24,W24,Z24,AC24,AF24,AI24,AL24,AO24,AR24,AU24)=0,"",SUM(T24,W24,Z24,AC24,AF24,AI24,AL24,AO24,AR24,AU24))</f>
        <v/>
      </c>
      <c r="U50" s="386"/>
      <c r="V50" s="394"/>
      <c r="BM50" s="93" t="str">
        <f ca="1">IF(INDIRECT("L"&amp;ROW(L51))="","",INDIRECT("L"&amp;ROW(L51)))</f>
        <v/>
      </c>
    </row>
    <row r="51" spans="1:65" ht="11.25" customHeight="1" thickBot="1">
      <c r="A51" s="340"/>
      <c r="B51" s="212"/>
      <c r="C51" s="213"/>
      <c r="D51" s="208"/>
      <c r="E51" s="218"/>
      <c r="F51" s="219"/>
      <c r="G51" s="208"/>
      <c r="H51" s="49" t="s">
        <v>71</v>
      </c>
      <c r="I51" s="16" t="s">
        <v>56</v>
      </c>
      <c r="J51" s="46" t="s">
        <v>71</v>
      </c>
      <c r="K51" s="16" t="s">
        <v>60</v>
      </c>
      <c r="L51" s="412"/>
      <c r="M51" s="308"/>
      <c r="P51" s="358"/>
      <c r="Q51" s="358"/>
      <c r="R51" s="405"/>
      <c r="S51" s="324"/>
      <c r="T51" s="301"/>
      <c r="U51" s="387"/>
      <c r="V51" s="394"/>
      <c r="BM51" s="93" t="str">
        <f ca="1">IF(INDIRECT("L"&amp;ROW(L51))="","",INDIRECT("L"&amp;ROW(L51)))</f>
        <v/>
      </c>
    </row>
    <row r="52" spans="1:65" ht="11.25" customHeight="1">
      <c r="A52" s="340"/>
      <c r="B52" s="212"/>
      <c r="C52" s="213"/>
      <c r="D52" s="208"/>
      <c r="E52" s="220"/>
      <c r="F52" s="221"/>
      <c r="G52" s="208"/>
      <c r="H52" s="49" t="s">
        <v>71</v>
      </c>
      <c r="I52" s="16" t="s">
        <v>41</v>
      </c>
      <c r="J52" s="46" t="s">
        <v>71</v>
      </c>
      <c r="K52" s="16" t="s">
        <v>59</v>
      </c>
      <c r="L52" s="412"/>
      <c r="M52" s="308"/>
      <c r="BM52" s="93" t="str">
        <f ca="1">IF(INDIRECT("L"&amp;ROW(L51))="","",INDIRECT("L"&amp;ROW(L51)))</f>
        <v/>
      </c>
    </row>
    <row r="53" spans="1:65" ht="11.25" customHeight="1">
      <c r="A53" s="340"/>
      <c r="B53" s="212"/>
      <c r="C53" s="213"/>
      <c r="D53" s="208"/>
      <c r="E53" s="216"/>
      <c r="F53" s="217"/>
      <c r="G53" s="208"/>
      <c r="H53" s="49" t="s">
        <v>71</v>
      </c>
      <c r="I53" s="16" t="s">
        <v>57</v>
      </c>
      <c r="J53" s="46" t="s">
        <v>71</v>
      </c>
      <c r="K53" s="16" t="s">
        <v>61</v>
      </c>
      <c r="L53" s="413" t="s">
        <v>79</v>
      </c>
      <c r="M53" s="414"/>
      <c r="P53" s="399" t="s">
        <v>29</v>
      </c>
      <c r="Q53" s="399"/>
      <c r="R53" s="399"/>
      <c r="S53" s="399"/>
      <c r="T53" s="400">
        <f ca="1">SUM(U33,T45,T48,T50)</f>
        <v>0</v>
      </c>
      <c r="U53" s="400"/>
      <c r="BM53" s="93" t="str">
        <f ca="1">IF(INDIRECT("L"&amp;ROW(L51))="","",INDIRECT("L"&amp;ROW(L51)))</f>
        <v/>
      </c>
    </row>
    <row r="54" spans="1:65" ht="11.25" customHeight="1">
      <c r="A54" s="340"/>
      <c r="B54" s="212"/>
      <c r="C54" s="213"/>
      <c r="D54" s="208"/>
      <c r="E54" s="218"/>
      <c r="F54" s="219"/>
      <c r="G54" s="208"/>
      <c r="H54" s="49" t="s">
        <v>71</v>
      </c>
      <c r="I54" s="16" t="s">
        <v>58</v>
      </c>
      <c r="J54" s="46" t="s">
        <v>71</v>
      </c>
      <c r="K54" s="16" t="s">
        <v>62</v>
      </c>
      <c r="L54" s="412"/>
      <c r="M54" s="308"/>
      <c r="P54" s="399"/>
      <c r="Q54" s="399"/>
      <c r="R54" s="399"/>
      <c r="S54" s="399"/>
      <c r="T54" s="400"/>
      <c r="U54" s="400"/>
      <c r="BM54" s="93" t="str">
        <f ca="1">IF(INDIRECT("L"&amp;ROW(L51))="","",INDIRECT("L"&amp;ROW(L51)))</f>
        <v/>
      </c>
    </row>
    <row r="55" spans="1:65" ht="11.25" customHeight="1">
      <c r="A55" s="341"/>
      <c r="B55" s="214"/>
      <c r="C55" s="215"/>
      <c r="D55" s="209"/>
      <c r="E55" s="220"/>
      <c r="F55" s="221"/>
      <c r="G55" s="209"/>
      <c r="H55" s="50" t="s">
        <v>71</v>
      </c>
      <c r="I55" s="17" t="s">
        <v>146</v>
      </c>
      <c r="J55" s="25" t="s">
        <v>71</v>
      </c>
      <c r="K55" s="17" t="s">
        <v>63</v>
      </c>
      <c r="L55" s="415"/>
      <c r="M55" s="309"/>
      <c r="BM55" s="93" t="str">
        <f ca="1">IF(INDIRECT("L"&amp;ROW(L51))="","",INDIRECT("L"&amp;ROW(L51)))</f>
        <v/>
      </c>
    </row>
    <row r="56" spans="1:65" ht="11.25" customHeight="1">
      <c r="A56" s="339">
        <v>9</v>
      </c>
      <c r="B56" s="210"/>
      <c r="C56" s="211"/>
      <c r="D56" s="207"/>
      <c r="E56" s="216"/>
      <c r="F56" s="217"/>
      <c r="G56" s="207"/>
      <c r="H56" s="48" t="s">
        <v>71</v>
      </c>
      <c r="I56" s="15" t="s">
        <v>4</v>
      </c>
      <c r="J56" s="44" t="s">
        <v>71</v>
      </c>
      <c r="K56" s="15" t="s">
        <v>5</v>
      </c>
      <c r="L56" s="410" t="s">
        <v>148</v>
      </c>
      <c r="M56" s="411"/>
      <c r="BM56" s="93" t="str">
        <f ca="1">IF(INDIRECT("L"&amp;ROW(L57))="","",INDIRECT("L"&amp;ROW(L57)))</f>
        <v/>
      </c>
    </row>
    <row r="57" spans="1:65" ht="11.25" customHeight="1">
      <c r="A57" s="340"/>
      <c r="B57" s="212"/>
      <c r="C57" s="213"/>
      <c r="D57" s="208"/>
      <c r="E57" s="218"/>
      <c r="F57" s="219"/>
      <c r="G57" s="208"/>
      <c r="H57" s="49" t="s">
        <v>71</v>
      </c>
      <c r="I57" s="16" t="s">
        <v>56</v>
      </c>
      <c r="J57" s="46" t="s">
        <v>71</v>
      </c>
      <c r="K57" s="16" t="s">
        <v>60</v>
      </c>
      <c r="L57" s="412"/>
      <c r="M57" s="308"/>
      <c r="BM57" s="93" t="str">
        <f ca="1">IF(INDIRECT("L"&amp;ROW(L57))="","",INDIRECT("L"&amp;ROW(L57)))</f>
        <v/>
      </c>
    </row>
    <row r="58" spans="1:65" ht="11.25" customHeight="1">
      <c r="A58" s="340"/>
      <c r="B58" s="212"/>
      <c r="C58" s="213"/>
      <c r="D58" s="208"/>
      <c r="E58" s="220"/>
      <c r="F58" s="221"/>
      <c r="G58" s="208"/>
      <c r="H58" s="49" t="s">
        <v>71</v>
      </c>
      <c r="I58" s="16" t="s">
        <v>41</v>
      </c>
      <c r="J58" s="46" t="s">
        <v>71</v>
      </c>
      <c r="K58" s="16" t="s">
        <v>59</v>
      </c>
      <c r="L58" s="412"/>
      <c r="M58" s="308"/>
      <c r="BM58" s="93" t="str">
        <f ca="1">IF(INDIRECT("L"&amp;ROW(L57))="","",INDIRECT("L"&amp;ROW(L57)))</f>
        <v/>
      </c>
    </row>
    <row r="59" spans="1:65" ht="11.25" customHeight="1">
      <c r="A59" s="340"/>
      <c r="B59" s="212"/>
      <c r="C59" s="213"/>
      <c r="D59" s="208"/>
      <c r="E59" s="216"/>
      <c r="F59" s="217"/>
      <c r="G59" s="208"/>
      <c r="H59" s="49" t="s">
        <v>71</v>
      </c>
      <c r="I59" s="16" t="s">
        <v>57</v>
      </c>
      <c r="J59" s="46" t="s">
        <v>71</v>
      </c>
      <c r="K59" s="16" t="s">
        <v>61</v>
      </c>
      <c r="L59" s="413" t="s">
        <v>79</v>
      </c>
      <c r="M59" s="414"/>
      <c r="BM59" s="93" t="str">
        <f ca="1">IF(INDIRECT("L"&amp;ROW(L57))="","",INDIRECT("L"&amp;ROW(L57)))</f>
        <v/>
      </c>
    </row>
    <row r="60" spans="1:65" ht="11.25" customHeight="1">
      <c r="A60" s="340"/>
      <c r="B60" s="212"/>
      <c r="C60" s="213"/>
      <c r="D60" s="208"/>
      <c r="E60" s="218"/>
      <c r="F60" s="219"/>
      <c r="G60" s="208"/>
      <c r="H60" s="49" t="s">
        <v>71</v>
      </c>
      <c r="I60" s="16" t="s">
        <v>58</v>
      </c>
      <c r="J60" s="46" t="s">
        <v>71</v>
      </c>
      <c r="K60" s="16" t="s">
        <v>62</v>
      </c>
      <c r="L60" s="412"/>
      <c r="M60" s="308"/>
      <c r="BM60" s="93" t="str">
        <f ca="1">IF(INDIRECT("L"&amp;ROW(L57))="","",INDIRECT("L"&amp;ROW(L57)))</f>
        <v/>
      </c>
    </row>
    <row r="61" spans="1:65" ht="11.25" customHeight="1">
      <c r="A61" s="341"/>
      <c r="B61" s="214"/>
      <c r="C61" s="215"/>
      <c r="D61" s="209"/>
      <c r="E61" s="220"/>
      <c r="F61" s="221"/>
      <c r="G61" s="209"/>
      <c r="H61" s="50" t="s">
        <v>71</v>
      </c>
      <c r="I61" s="17" t="s">
        <v>146</v>
      </c>
      <c r="J61" s="25" t="s">
        <v>71</v>
      </c>
      <c r="K61" s="17" t="s">
        <v>63</v>
      </c>
      <c r="L61" s="415"/>
      <c r="M61" s="309"/>
      <c r="BM61" s="93" t="str">
        <f ca="1">IF(INDIRECT("L"&amp;ROW(L57))="","",INDIRECT("L"&amp;ROW(L57)))</f>
        <v/>
      </c>
    </row>
    <row r="62" spans="1:65" ht="11.25" customHeight="1">
      <c r="A62" s="339">
        <v>10</v>
      </c>
      <c r="B62" s="210"/>
      <c r="C62" s="211"/>
      <c r="D62" s="207"/>
      <c r="E62" s="216"/>
      <c r="F62" s="217"/>
      <c r="G62" s="207"/>
      <c r="H62" s="48" t="s">
        <v>71</v>
      </c>
      <c r="I62" s="15" t="s">
        <v>4</v>
      </c>
      <c r="J62" s="44" t="s">
        <v>71</v>
      </c>
      <c r="K62" s="15" t="s">
        <v>5</v>
      </c>
      <c r="L62" s="410" t="s">
        <v>148</v>
      </c>
      <c r="M62" s="411"/>
      <c r="BM62" s="93" t="str">
        <f ca="1">IF(INDIRECT("L"&amp;ROW(L63))="","",INDIRECT("L"&amp;ROW(L63)))</f>
        <v/>
      </c>
    </row>
    <row r="63" spans="1:65" ht="11.25" customHeight="1">
      <c r="A63" s="340"/>
      <c r="B63" s="212"/>
      <c r="C63" s="213"/>
      <c r="D63" s="208"/>
      <c r="E63" s="218"/>
      <c r="F63" s="219"/>
      <c r="G63" s="208"/>
      <c r="H63" s="49" t="s">
        <v>71</v>
      </c>
      <c r="I63" s="16" t="s">
        <v>56</v>
      </c>
      <c r="J63" s="46" t="s">
        <v>71</v>
      </c>
      <c r="K63" s="16" t="s">
        <v>60</v>
      </c>
      <c r="L63" s="412"/>
      <c r="M63" s="308"/>
      <c r="BM63" s="93" t="str">
        <f ca="1">IF(INDIRECT("L"&amp;ROW(L63))="","",INDIRECT("L"&amp;ROW(L63)))</f>
        <v/>
      </c>
    </row>
    <row r="64" spans="1:65" ht="11.25" customHeight="1">
      <c r="A64" s="340"/>
      <c r="B64" s="212"/>
      <c r="C64" s="213"/>
      <c r="D64" s="208"/>
      <c r="E64" s="220"/>
      <c r="F64" s="221"/>
      <c r="G64" s="208"/>
      <c r="H64" s="49" t="s">
        <v>71</v>
      </c>
      <c r="I64" s="16" t="s">
        <v>41</v>
      </c>
      <c r="J64" s="46" t="s">
        <v>71</v>
      </c>
      <c r="K64" s="16" t="s">
        <v>59</v>
      </c>
      <c r="L64" s="412"/>
      <c r="M64" s="308"/>
      <c r="BM64" s="93" t="str">
        <f ca="1">IF(INDIRECT("L"&amp;ROW(L63))="","",INDIRECT("L"&amp;ROW(L63)))</f>
        <v/>
      </c>
    </row>
    <row r="65" spans="1:65" ht="11.25" customHeight="1">
      <c r="A65" s="340"/>
      <c r="B65" s="212"/>
      <c r="C65" s="213"/>
      <c r="D65" s="208"/>
      <c r="E65" s="216"/>
      <c r="F65" s="217"/>
      <c r="G65" s="208"/>
      <c r="H65" s="49" t="s">
        <v>71</v>
      </c>
      <c r="I65" s="16" t="s">
        <v>57</v>
      </c>
      <c r="J65" s="46" t="s">
        <v>71</v>
      </c>
      <c r="K65" s="16" t="s">
        <v>61</v>
      </c>
      <c r="L65" s="413" t="s">
        <v>79</v>
      </c>
      <c r="M65" s="414"/>
      <c r="BM65" s="93" t="str">
        <f ca="1">IF(INDIRECT("L"&amp;ROW(L63))="","",INDIRECT("L"&amp;ROW(L63)))</f>
        <v/>
      </c>
    </row>
    <row r="66" spans="1:65" ht="11.25" customHeight="1">
      <c r="A66" s="340"/>
      <c r="B66" s="212"/>
      <c r="C66" s="213"/>
      <c r="D66" s="208"/>
      <c r="E66" s="218"/>
      <c r="F66" s="219"/>
      <c r="G66" s="208"/>
      <c r="H66" s="49" t="s">
        <v>71</v>
      </c>
      <c r="I66" s="16" t="s">
        <v>58</v>
      </c>
      <c r="J66" s="46" t="s">
        <v>71</v>
      </c>
      <c r="K66" s="16" t="s">
        <v>62</v>
      </c>
      <c r="L66" s="412"/>
      <c r="M66" s="308"/>
      <c r="BM66" s="93" t="str">
        <f ca="1">IF(INDIRECT("L"&amp;ROW(L63))="","",INDIRECT("L"&amp;ROW(L63)))</f>
        <v/>
      </c>
    </row>
    <row r="67" spans="1:65" ht="11.25" customHeight="1">
      <c r="A67" s="341"/>
      <c r="B67" s="214"/>
      <c r="C67" s="215"/>
      <c r="D67" s="209"/>
      <c r="E67" s="220"/>
      <c r="F67" s="221"/>
      <c r="G67" s="209"/>
      <c r="H67" s="50" t="s">
        <v>71</v>
      </c>
      <c r="I67" s="17" t="s">
        <v>146</v>
      </c>
      <c r="J67" s="25" t="s">
        <v>71</v>
      </c>
      <c r="K67" s="17" t="s">
        <v>63</v>
      </c>
      <c r="L67" s="415"/>
      <c r="M67" s="309"/>
      <c r="BM67" s="93" t="str">
        <f ca="1">IF(INDIRECT("L"&amp;ROW(L63))="","",INDIRECT("L"&amp;ROW(L63)))</f>
        <v/>
      </c>
    </row>
    <row r="68" spans="1:65" ht="11.25" customHeight="1">
      <c r="A68" s="339">
        <v>11</v>
      </c>
      <c r="B68" s="210"/>
      <c r="C68" s="211"/>
      <c r="D68" s="207"/>
      <c r="E68" s="216"/>
      <c r="F68" s="217"/>
      <c r="G68" s="207"/>
      <c r="H68" s="48" t="s">
        <v>71</v>
      </c>
      <c r="I68" s="15" t="s">
        <v>4</v>
      </c>
      <c r="J68" s="44" t="s">
        <v>71</v>
      </c>
      <c r="K68" s="15" t="s">
        <v>5</v>
      </c>
      <c r="L68" s="410" t="s">
        <v>148</v>
      </c>
      <c r="M68" s="411"/>
      <c r="BM68" s="93" t="str">
        <f ca="1">IF(INDIRECT("L"&amp;ROW(L69))="","",INDIRECT("L"&amp;ROW(L69)))</f>
        <v/>
      </c>
    </row>
    <row r="69" spans="1:65" ht="11.25" customHeight="1">
      <c r="A69" s="340"/>
      <c r="B69" s="212"/>
      <c r="C69" s="213"/>
      <c r="D69" s="208"/>
      <c r="E69" s="218"/>
      <c r="F69" s="219"/>
      <c r="G69" s="208"/>
      <c r="H69" s="49" t="s">
        <v>71</v>
      </c>
      <c r="I69" s="16" t="s">
        <v>56</v>
      </c>
      <c r="J69" s="46" t="s">
        <v>71</v>
      </c>
      <c r="K69" s="16" t="s">
        <v>60</v>
      </c>
      <c r="L69" s="412"/>
      <c r="M69" s="308"/>
      <c r="BM69" s="93" t="str">
        <f ca="1">IF(INDIRECT("L"&amp;ROW(L69))="","",INDIRECT("L"&amp;ROW(L69)))</f>
        <v/>
      </c>
    </row>
    <row r="70" spans="1:65" ht="11.25" customHeight="1">
      <c r="A70" s="340"/>
      <c r="B70" s="212"/>
      <c r="C70" s="213"/>
      <c r="D70" s="208"/>
      <c r="E70" s="220"/>
      <c r="F70" s="221"/>
      <c r="G70" s="208"/>
      <c r="H70" s="49" t="s">
        <v>71</v>
      </c>
      <c r="I70" s="16" t="s">
        <v>41</v>
      </c>
      <c r="J70" s="46" t="s">
        <v>71</v>
      </c>
      <c r="K70" s="16" t="s">
        <v>59</v>
      </c>
      <c r="L70" s="412"/>
      <c r="M70" s="308"/>
      <c r="BM70" s="93" t="str">
        <f ca="1">IF(INDIRECT("L"&amp;ROW(L69))="","",INDIRECT("L"&amp;ROW(L69)))</f>
        <v/>
      </c>
    </row>
    <row r="71" spans="1:65" ht="11.25" customHeight="1">
      <c r="A71" s="340"/>
      <c r="B71" s="212"/>
      <c r="C71" s="213"/>
      <c r="D71" s="208"/>
      <c r="E71" s="216"/>
      <c r="F71" s="217"/>
      <c r="G71" s="208"/>
      <c r="H71" s="49" t="s">
        <v>71</v>
      </c>
      <c r="I71" s="16" t="s">
        <v>57</v>
      </c>
      <c r="J71" s="46" t="s">
        <v>71</v>
      </c>
      <c r="K71" s="16" t="s">
        <v>61</v>
      </c>
      <c r="L71" s="413" t="s">
        <v>79</v>
      </c>
      <c r="M71" s="414"/>
      <c r="BM71" s="93" t="str">
        <f ca="1">IF(INDIRECT("L"&amp;ROW(L69))="","",INDIRECT("L"&amp;ROW(L69)))</f>
        <v/>
      </c>
    </row>
    <row r="72" spans="1:65" ht="11.25" customHeight="1">
      <c r="A72" s="340"/>
      <c r="B72" s="212"/>
      <c r="C72" s="213"/>
      <c r="D72" s="208"/>
      <c r="E72" s="218"/>
      <c r="F72" s="219"/>
      <c r="G72" s="208"/>
      <c r="H72" s="49" t="s">
        <v>71</v>
      </c>
      <c r="I72" s="16" t="s">
        <v>58</v>
      </c>
      <c r="J72" s="46" t="s">
        <v>71</v>
      </c>
      <c r="K72" s="16" t="s">
        <v>62</v>
      </c>
      <c r="L72" s="412"/>
      <c r="M72" s="308"/>
      <c r="BM72" s="93" t="str">
        <f ca="1">IF(INDIRECT("L"&amp;ROW(L69))="","",INDIRECT("L"&amp;ROW(L69)))</f>
        <v/>
      </c>
    </row>
    <row r="73" spans="1:65" ht="11.25" customHeight="1">
      <c r="A73" s="341"/>
      <c r="B73" s="214"/>
      <c r="C73" s="215"/>
      <c r="D73" s="209"/>
      <c r="E73" s="220"/>
      <c r="F73" s="221"/>
      <c r="G73" s="209"/>
      <c r="H73" s="50" t="s">
        <v>71</v>
      </c>
      <c r="I73" s="17" t="s">
        <v>146</v>
      </c>
      <c r="J73" s="25" t="s">
        <v>71</v>
      </c>
      <c r="K73" s="17" t="s">
        <v>63</v>
      </c>
      <c r="L73" s="415"/>
      <c r="M73" s="309"/>
      <c r="BM73" s="93" t="str">
        <f ca="1">IF(INDIRECT("L"&amp;ROW(L69))="","",INDIRECT("L"&amp;ROW(L69)))</f>
        <v/>
      </c>
    </row>
    <row r="74" spans="1:65" ht="11.25" customHeight="1">
      <c r="A74" s="339">
        <v>12</v>
      </c>
      <c r="B74" s="210"/>
      <c r="C74" s="211"/>
      <c r="D74" s="207"/>
      <c r="E74" s="216"/>
      <c r="F74" s="217"/>
      <c r="G74" s="207"/>
      <c r="H74" s="48" t="s">
        <v>71</v>
      </c>
      <c r="I74" s="15" t="s">
        <v>4</v>
      </c>
      <c r="J74" s="44" t="s">
        <v>71</v>
      </c>
      <c r="K74" s="15" t="s">
        <v>5</v>
      </c>
      <c r="L74" s="410" t="s">
        <v>148</v>
      </c>
      <c r="M74" s="411"/>
      <c r="BM74" s="93" t="str">
        <f ca="1">IF(INDIRECT("L"&amp;ROW(L75))="","",INDIRECT("L"&amp;ROW(L75)))</f>
        <v/>
      </c>
    </row>
    <row r="75" spans="1:65" ht="11.25" customHeight="1">
      <c r="A75" s="340"/>
      <c r="B75" s="212"/>
      <c r="C75" s="213"/>
      <c r="D75" s="208"/>
      <c r="E75" s="218"/>
      <c r="F75" s="219"/>
      <c r="G75" s="208"/>
      <c r="H75" s="49" t="s">
        <v>71</v>
      </c>
      <c r="I75" s="16" t="s">
        <v>56</v>
      </c>
      <c r="J75" s="46" t="s">
        <v>71</v>
      </c>
      <c r="K75" s="16" t="s">
        <v>60</v>
      </c>
      <c r="L75" s="412"/>
      <c r="M75" s="308"/>
      <c r="BM75" s="93" t="str">
        <f ca="1">IF(INDIRECT("L"&amp;ROW(L75))="","",INDIRECT("L"&amp;ROW(L75)))</f>
        <v/>
      </c>
    </row>
    <row r="76" spans="1:65" ht="11.25" customHeight="1">
      <c r="A76" s="340"/>
      <c r="B76" s="212"/>
      <c r="C76" s="213"/>
      <c r="D76" s="208"/>
      <c r="E76" s="220"/>
      <c r="F76" s="221"/>
      <c r="G76" s="208"/>
      <c r="H76" s="49" t="s">
        <v>71</v>
      </c>
      <c r="I76" s="16" t="s">
        <v>41</v>
      </c>
      <c r="J76" s="46" t="s">
        <v>71</v>
      </c>
      <c r="K76" s="16" t="s">
        <v>59</v>
      </c>
      <c r="L76" s="412"/>
      <c r="M76" s="308"/>
      <c r="BM76" s="93" t="str">
        <f ca="1">IF(INDIRECT("L"&amp;ROW(L75))="","",INDIRECT("L"&amp;ROW(L75)))</f>
        <v/>
      </c>
    </row>
    <row r="77" spans="1:65" ht="11.25" customHeight="1">
      <c r="A77" s="340"/>
      <c r="B77" s="212"/>
      <c r="C77" s="213"/>
      <c r="D77" s="208"/>
      <c r="E77" s="216"/>
      <c r="F77" s="217"/>
      <c r="G77" s="208"/>
      <c r="H77" s="49" t="s">
        <v>71</v>
      </c>
      <c r="I77" s="16" t="s">
        <v>57</v>
      </c>
      <c r="J77" s="46" t="s">
        <v>71</v>
      </c>
      <c r="K77" s="16" t="s">
        <v>61</v>
      </c>
      <c r="L77" s="413" t="s">
        <v>79</v>
      </c>
      <c r="M77" s="414"/>
      <c r="BM77" s="93" t="str">
        <f ca="1">IF(INDIRECT("L"&amp;ROW(L75))="","",INDIRECT("L"&amp;ROW(L75)))</f>
        <v/>
      </c>
    </row>
    <row r="78" spans="1:65" ht="11.25" customHeight="1">
      <c r="A78" s="340"/>
      <c r="B78" s="212"/>
      <c r="C78" s="213"/>
      <c r="D78" s="208"/>
      <c r="E78" s="218"/>
      <c r="F78" s="219"/>
      <c r="G78" s="208"/>
      <c r="H78" s="49" t="s">
        <v>71</v>
      </c>
      <c r="I78" s="16" t="s">
        <v>58</v>
      </c>
      <c r="J78" s="46" t="s">
        <v>71</v>
      </c>
      <c r="K78" s="16" t="s">
        <v>62</v>
      </c>
      <c r="L78" s="412"/>
      <c r="M78" s="308"/>
      <c r="BM78" s="93" t="str">
        <f ca="1">IF(INDIRECT("L"&amp;ROW(L75))="","",INDIRECT("L"&amp;ROW(L75)))</f>
        <v/>
      </c>
    </row>
    <row r="79" spans="1:65" ht="11.25" customHeight="1">
      <c r="A79" s="341"/>
      <c r="B79" s="214"/>
      <c r="C79" s="215"/>
      <c r="D79" s="209"/>
      <c r="E79" s="220"/>
      <c r="F79" s="221"/>
      <c r="G79" s="209"/>
      <c r="H79" s="50" t="s">
        <v>71</v>
      </c>
      <c r="I79" s="17" t="s">
        <v>146</v>
      </c>
      <c r="J79" s="25" t="s">
        <v>71</v>
      </c>
      <c r="K79" s="17" t="s">
        <v>63</v>
      </c>
      <c r="L79" s="415"/>
      <c r="M79" s="309"/>
      <c r="BM79" s="93" t="str">
        <f ca="1">IF(INDIRECT("L"&amp;ROW(L75))="","",INDIRECT("L"&amp;ROW(L75)))</f>
        <v/>
      </c>
    </row>
    <row r="80" spans="1:65" ht="11.25" customHeight="1">
      <c r="A80" s="339">
        <v>13</v>
      </c>
      <c r="B80" s="210"/>
      <c r="C80" s="211"/>
      <c r="D80" s="207"/>
      <c r="E80" s="216"/>
      <c r="F80" s="217"/>
      <c r="G80" s="207"/>
      <c r="H80" s="48" t="s">
        <v>71</v>
      </c>
      <c r="I80" s="15" t="s">
        <v>4</v>
      </c>
      <c r="J80" s="44" t="s">
        <v>71</v>
      </c>
      <c r="K80" s="15" t="s">
        <v>5</v>
      </c>
      <c r="L80" s="410" t="s">
        <v>148</v>
      </c>
      <c r="M80" s="411"/>
      <c r="BM80" s="93" t="str">
        <f ca="1">IF(INDIRECT("L"&amp;ROW(L81))="","",INDIRECT("L"&amp;ROW(L81)))</f>
        <v/>
      </c>
    </row>
    <row r="81" spans="1:65" ht="11.25" customHeight="1">
      <c r="A81" s="340"/>
      <c r="B81" s="212"/>
      <c r="C81" s="213"/>
      <c r="D81" s="208"/>
      <c r="E81" s="218"/>
      <c r="F81" s="219"/>
      <c r="G81" s="208"/>
      <c r="H81" s="49" t="s">
        <v>71</v>
      </c>
      <c r="I81" s="16" t="s">
        <v>56</v>
      </c>
      <c r="J81" s="46" t="s">
        <v>71</v>
      </c>
      <c r="K81" s="16" t="s">
        <v>60</v>
      </c>
      <c r="L81" s="412"/>
      <c r="M81" s="308"/>
      <c r="BM81" s="93" t="str">
        <f ca="1">IF(INDIRECT("L"&amp;ROW(L81))="","",INDIRECT("L"&amp;ROW(L81)))</f>
        <v/>
      </c>
    </row>
    <row r="82" spans="1:65" ht="11.25" customHeight="1">
      <c r="A82" s="340"/>
      <c r="B82" s="212"/>
      <c r="C82" s="213"/>
      <c r="D82" s="208"/>
      <c r="E82" s="220"/>
      <c r="F82" s="221"/>
      <c r="G82" s="208"/>
      <c r="H82" s="49" t="s">
        <v>71</v>
      </c>
      <c r="I82" s="16" t="s">
        <v>41</v>
      </c>
      <c r="J82" s="46" t="s">
        <v>71</v>
      </c>
      <c r="K82" s="16" t="s">
        <v>59</v>
      </c>
      <c r="L82" s="412"/>
      <c r="M82" s="308"/>
      <c r="BM82" s="93" t="str">
        <f ca="1">IF(INDIRECT("L"&amp;ROW(L81))="","",INDIRECT("L"&amp;ROW(L81)))</f>
        <v/>
      </c>
    </row>
    <row r="83" spans="1:65" ht="11.25" customHeight="1">
      <c r="A83" s="340"/>
      <c r="B83" s="212"/>
      <c r="C83" s="213"/>
      <c r="D83" s="208"/>
      <c r="E83" s="216"/>
      <c r="F83" s="217"/>
      <c r="G83" s="208"/>
      <c r="H83" s="49" t="s">
        <v>71</v>
      </c>
      <c r="I83" s="16" t="s">
        <v>57</v>
      </c>
      <c r="J83" s="46" t="s">
        <v>71</v>
      </c>
      <c r="K83" s="16" t="s">
        <v>61</v>
      </c>
      <c r="L83" s="413" t="s">
        <v>79</v>
      </c>
      <c r="M83" s="414"/>
      <c r="BM83" s="93" t="str">
        <f ca="1">IF(INDIRECT("L"&amp;ROW(L81))="","",INDIRECT("L"&amp;ROW(L81)))</f>
        <v/>
      </c>
    </row>
    <row r="84" spans="1:65" ht="11.25" customHeight="1">
      <c r="A84" s="340"/>
      <c r="B84" s="212"/>
      <c r="C84" s="213"/>
      <c r="D84" s="208"/>
      <c r="E84" s="218"/>
      <c r="F84" s="219"/>
      <c r="G84" s="208"/>
      <c r="H84" s="49" t="s">
        <v>71</v>
      </c>
      <c r="I84" s="16" t="s">
        <v>58</v>
      </c>
      <c r="J84" s="46" t="s">
        <v>71</v>
      </c>
      <c r="K84" s="16" t="s">
        <v>62</v>
      </c>
      <c r="L84" s="412"/>
      <c r="M84" s="308"/>
      <c r="BM84" s="93" t="str">
        <f ca="1">IF(INDIRECT("L"&amp;ROW(L81))="","",INDIRECT("L"&amp;ROW(L81)))</f>
        <v/>
      </c>
    </row>
    <row r="85" spans="1:65" ht="11.25" customHeight="1">
      <c r="A85" s="341"/>
      <c r="B85" s="214"/>
      <c r="C85" s="215"/>
      <c r="D85" s="209"/>
      <c r="E85" s="220"/>
      <c r="F85" s="221"/>
      <c r="G85" s="209"/>
      <c r="H85" s="50" t="s">
        <v>71</v>
      </c>
      <c r="I85" s="17" t="s">
        <v>146</v>
      </c>
      <c r="J85" s="25" t="s">
        <v>71</v>
      </c>
      <c r="K85" s="17" t="s">
        <v>63</v>
      </c>
      <c r="L85" s="415"/>
      <c r="M85" s="309"/>
      <c r="BM85" s="93" t="str">
        <f ca="1">IF(INDIRECT("L"&amp;ROW(L81))="","",INDIRECT("L"&amp;ROW(L81)))</f>
        <v/>
      </c>
    </row>
    <row r="86" spans="1:65" ht="11.25" customHeight="1">
      <c r="A86" s="339">
        <v>14</v>
      </c>
      <c r="B86" s="210"/>
      <c r="C86" s="211"/>
      <c r="D86" s="207"/>
      <c r="E86" s="216"/>
      <c r="F86" s="217"/>
      <c r="G86" s="207"/>
      <c r="H86" s="48" t="s">
        <v>71</v>
      </c>
      <c r="I86" s="15" t="s">
        <v>4</v>
      </c>
      <c r="J86" s="44" t="s">
        <v>71</v>
      </c>
      <c r="K86" s="15" t="s">
        <v>5</v>
      </c>
      <c r="L86" s="410" t="s">
        <v>148</v>
      </c>
      <c r="M86" s="411"/>
      <c r="BM86" s="93" t="str">
        <f ca="1">IF(INDIRECT("L"&amp;ROW(L87))="","",INDIRECT("L"&amp;ROW(L87)))</f>
        <v/>
      </c>
    </row>
    <row r="87" spans="1:65" ht="11.25" customHeight="1">
      <c r="A87" s="340"/>
      <c r="B87" s="212"/>
      <c r="C87" s="213"/>
      <c r="D87" s="208"/>
      <c r="E87" s="218"/>
      <c r="F87" s="219"/>
      <c r="G87" s="208"/>
      <c r="H87" s="49" t="s">
        <v>71</v>
      </c>
      <c r="I87" s="16" t="s">
        <v>56</v>
      </c>
      <c r="J87" s="46" t="s">
        <v>71</v>
      </c>
      <c r="K87" s="16" t="s">
        <v>60</v>
      </c>
      <c r="L87" s="412"/>
      <c r="M87" s="308"/>
      <c r="BM87" s="93" t="str">
        <f ca="1">IF(INDIRECT("L"&amp;ROW(L87))="","",INDIRECT("L"&amp;ROW(L87)))</f>
        <v/>
      </c>
    </row>
    <row r="88" spans="1:65" ht="11.25" customHeight="1">
      <c r="A88" s="340"/>
      <c r="B88" s="212"/>
      <c r="C88" s="213"/>
      <c r="D88" s="208"/>
      <c r="E88" s="220"/>
      <c r="F88" s="221"/>
      <c r="G88" s="208"/>
      <c r="H88" s="49" t="s">
        <v>71</v>
      </c>
      <c r="I88" s="16" t="s">
        <v>41</v>
      </c>
      <c r="J88" s="46" t="s">
        <v>71</v>
      </c>
      <c r="K88" s="16" t="s">
        <v>59</v>
      </c>
      <c r="L88" s="412"/>
      <c r="M88" s="308"/>
      <c r="BM88" s="93" t="str">
        <f ca="1">IF(INDIRECT("L"&amp;ROW(L87))="","",INDIRECT("L"&amp;ROW(L87)))</f>
        <v/>
      </c>
    </row>
    <row r="89" spans="1:65" ht="11.25" customHeight="1">
      <c r="A89" s="340"/>
      <c r="B89" s="212"/>
      <c r="C89" s="213"/>
      <c r="D89" s="208"/>
      <c r="E89" s="216"/>
      <c r="F89" s="217"/>
      <c r="G89" s="208"/>
      <c r="H89" s="49" t="s">
        <v>71</v>
      </c>
      <c r="I89" s="16" t="s">
        <v>57</v>
      </c>
      <c r="J89" s="46" t="s">
        <v>71</v>
      </c>
      <c r="K89" s="16" t="s">
        <v>61</v>
      </c>
      <c r="L89" s="413" t="s">
        <v>79</v>
      </c>
      <c r="M89" s="414"/>
      <c r="BM89" s="93" t="str">
        <f ca="1">IF(INDIRECT("L"&amp;ROW(L87))="","",INDIRECT("L"&amp;ROW(L87)))</f>
        <v/>
      </c>
    </row>
    <row r="90" spans="1:65" ht="11.25" customHeight="1">
      <c r="A90" s="340"/>
      <c r="B90" s="212"/>
      <c r="C90" s="213"/>
      <c r="D90" s="208"/>
      <c r="E90" s="218"/>
      <c r="F90" s="219"/>
      <c r="G90" s="208"/>
      <c r="H90" s="49" t="s">
        <v>71</v>
      </c>
      <c r="I90" s="16" t="s">
        <v>58</v>
      </c>
      <c r="J90" s="46" t="s">
        <v>71</v>
      </c>
      <c r="K90" s="16" t="s">
        <v>62</v>
      </c>
      <c r="L90" s="412"/>
      <c r="M90" s="308"/>
      <c r="BM90" s="93" t="str">
        <f ca="1">IF(INDIRECT("L"&amp;ROW(L87))="","",INDIRECT("L"&amp;ROW(L87)))</f>
        <v/>
      </c>
    </row>
    <row r="91" spans="1:65" ht="11.25" customHeight="1">
      <c r="A91" s="341"/>
      <c r="B91" s="214"/>
      <c r="C91" s="215"/>
      <c r="D91" s="209"/>
      <c r="E91" s="220"/>
      <c r="F91" s="221"/>
      <c r="G91" s="209"/>
      <c r="H91" s="50" t="s">
        <v>71</v>
      </c>
      <c r="I91" s="17" t="s">
        <v>146</v>
      </c>
      <c r="J91" s="25" t="s">
        <v>71</v>
      </c>
      <c r="K91" s="17" t="s">
        <v>63</v>
      </c>
      <c r="L91" s="415"/>
      <c r="M91" s="309"/>
      <c r="BM91" s="93" t="str">
        <f ca="1">IF(INDIRECT("L"&amp;ROW(L87))="","",INDIRECT("L"&amp;ROW(L87)))</f>
        <v/>
      </c>
    </row>
    <row r="92" spans="1:65" ht="11.25" customHeight="1">
      <c r="A92" s="339">
        <v>15</v>
      </c>
      <c r="B92" s="210"/>
      <c r="C92" s="211"/>
      <c r="D92" s="207"/>
      <c r="E92" s="216"/>
      <c r="F92" s="217"/>
      <c r="G92" s="207"/>
      <c r="H92" s="48" t="s">
        <v>71</v>
      </c>
      <c r="I92" s="15" t="s">
        <v>4</v>
      </c>
      <c r="J92" s="44" t="s">
        <v>71</v>
      </c>
      <c r="K92" s="15" t="s">
        <v>5</v>
      </c>
      <c r="L92" s="410" t="s">
        <v>148</v>
      </c>
      <c r="M92" s="411"/>
      <c r="BM92" s="93" t="str">
        <f ca="1">IF(INDIRECT("L"&amp;ROW(L93))="","",INDIRECT("L"&amp;ROW(L93)))</f>
        <v/>
      </c>
    </row>
    <row r="93" spans="1:65" ht="11.25" customHeight="1">
      <c r="A93" s="340"/>
      <c r="B93" s="212"/>
      <c r="C93" s="213"/>
      <c r="D93" s="208"/>
      <c r="E93" s="218"/>
      <c r="F93" s="219"/>
      <c r="G93" s="208"/>
      <c r="H93" s="49" t="s">
        <v>71</v>
      </c>
      <c r="I93" s="16" t="s">
        <v>56</v>
      </c>
      <c r="J93" s="46" t="s">
        <v>71</v>
      </c>
      <c r="K93" s="16" t="s">
        <v>60</v>
      </c>
      <c r="L93" s="412"/>
      <c r="M93" s="308"/>
      <c r="BM93" s="93" t="str">
        <f ca="1">IF(INDIRECT("L"&amp;ROW(L93))="","",INDIRECT("L"&amp;ROW(L93)))</f>
        <v/>
      </c>
    </row>
    <row r="94" spans="1:65" ht="11.25" customHeight="1">
      <c r="A94" s="340"/>
      <c r="B94" s="212"/>
      <c r="C94" s="213"/>
      <c r="D94" s="208"/>
      <c r="E94" s="220"/>
      <c r="F94" s="221"/>
      <c r="G94" s="208"/>
      <c r="H94" s="49" t="s">
        <v>71</v>
      </c>
      <c r="I94" s="16" t="s">
        <v>41</v>
      </c>
      <c r="J94" s="46" t="s">
        <v>71</v>
      </c>
      <c r="K94" s="16" t="s">
        <v>59</v>
      </c>
      <c r="L94" s="412"/>
      <c r="M94" s="308"/>
      <c r="BM94" s="93" t="str">
        <f ca="1">IF(INDIRECT("L"&amp;ROW(L93))="","",INDIRECT("L"&amp;ROW(L93)))</f>
        <v/>
      </c>
    </row>
    <row r="95" spans="1:65" ht="11.25" customHeight="1">
      <c r="A95" s="340"/>
      <c r="B95" s="212"/>
      <c r="C95" s="213"/>
      <c r="D95" s="208"/>
      <c r="E95" s="216"/>
      <c r="F95" s="217"/>
      <c r="G95" s="208"/>
      <c r="H95" s="49" t="s">
        <v>71</v>
      </c>
      <c r="I95" s="16" t="s">
        <v>57</v>
      </c>
      <c r="J95" s="46" t="s">
        <v>71</v>
      </c>
      <c r="K95" s="16" t="s">
        <v>61</v>
      </c>
      <c r="L95" s="413" t="s">
        <v>79</v>
      </c>
      <c r="M95" s="414"/>
      <c r="BM95" s="93" t="str">
        <f ca="1">IF(INDIRECT("L"&amp;ROW(L93))="","",INDIRECT("L"&amp;ROW(L93)))</f>
        <v/>
      </c>
    </row>
    <row r="96" spans="1:65" ht="11.25" customHeight="1">
      <c r="A96" s="340"/>
      <c r="B96" s="212"/>
      <c r="C96" s="213"/>
      <c r="D96" s="208"/>
      <c r="E96" s="218"/>
      <c r="F96" s="219"/>
      <c r="G96" s="208"/>
      <c r="H96" s="49" t="s">
        <v>71</v>
      </c>
      <c r="I96" s="16" t="s">
        <v>58</v>
      </c>
      <c r="J96" s="46" t="s">
        <v>71</v>
      </c>
      <c r="K96" s="16" t="s">
        <v>62</v>
      </c>
      <c r="L96" s="412"/>
      <c r="M96" s="308"/>
      <c r="BM96" s="93" t="str">
        <f ca="1">IF(INDIRECT("L"&amp;ROW(L93))="","",INDIRECT("L"&amp;ROW(L93)))</f>
        <v/>
      </c>
    </row>
    <row r="97" spans="1:65" ht="11.25" customHeight="1">
      <c r="A97" s="341"/>
      <c r="B97" s="214"/>
      <c r="C97" s="215"/>
      <c r="D97" s="209"/>
      <c r="E97" s="220"/>
      <c r="F97" s="221"/>
      <c r="G97" s="209"/>
      <c r="H97" s="50" t="s">
        <v>71</v>
      </c>
      <c r="I97" s="17" t="s">
        <v>146</v>
      </c>
      <c r="J97" s="25" t="s">
        <v>71</v>
      </c>
      <c r="K97" s="17" t="s">
        <v>63</v>
      </c>
      <c r="L97" s="415"/>
      <c r="M97" s="309"/>
      <c r="BM97" s="93" t="str">
        <f ca="1">IF(INDIRECT("L"&amp;ROW(L93))="","",INDIRECT("L"&amp;ROW(L93)))</f>
        <v/>
      </c>
    </row>
    <row r="98" spans="1:65" ht="11.25" customHeight="1">
      <c r="A98" s="339">
        <v>16</v>
      </c>
      <c r="B98" s="210"/>
      <c r="C98" s="211"/>
      <c r="D98" s="207"/>
      <c r="E98" s="216"/>
      <c r="F98" s="217"/>
      <c r="G98" s="207"/>
      <c r="H98" s="48" t="s">
        <v>71</v>
      </c>
      <c r="I98" s="15" t="s">
        <v>4</v>
      </c>
      <c r="J98" s="44" t="s">
        <v>71</v>
      </c>
      <c r="K98" s="15" t="s">
        <v>5</v>
      </c>
      <c r="L98" s="410" t="s">
        <v>148</v>
      </c>
      <c r="M98" s="411"/>
      <c r="BM98" s="93" t="str">
        <f ca="1">IF(INDIRECT("L"&amp;ROW(L99))="","",INDIRECT("L"&amp;ROW(L99)))</f>
        <v/>
      </c>
    </row>
    <row r="99" spans="1:65" ht="11.25" customHeight="1">
      <c r="A99" s="340"/>
      <c r="B99" s="212"/>
      <c r="C99" s="213"/>
      <c r="D99" s="208"/>
      <c r="E99" s="218"/>
      <c r="F99" s="219"/>
      <c r="G99" s="208"/>
      <c r="H99" s="49" t="s">
        <v>71</v>
      </c>
      <c r="I99" s="16" t="s">
        <v>56</v>
      </c>
      <c r="J99" s="46" t="s">
        <v>71</v>
      </c>
      <c r="K99" s="16" t="s">
        <v>60</v>
      </c>
      <c r="L99" s="412"/>
      <c r="M99" s="308"/>
      <c r="BM99" s="93" t="str">
        <f ca="1">IF(INDIRECT("L"&amp;ROW(L99))="","",INDIRECT("L"&amp;ROW(L99)))</f>
        <v/>
      </c>
    </row>
    <row r="100" spans="1:65" ht="11.25" customHeight="1">
      <c r="A100" s="340"/>
      <c r="B100" s="212"/>
      <c r="C100" s="213"/>
      <c r="D100" s="208"/>
      <c r="E100" s="220"/>
      <c r="F100" s="221"/>
      <c r="G100" s="208"/>
      <c r="H100" s="49" t="s">
        <v>71</v>
      </c>
      <c r="I100" s="16" t="s">
        <v>41</v>
      </c>
      <c r="J100" s="46" t="s">
        <v>71</v>
      </c>
      <c r="K100" s="16" t="s">
        <v>59</v>
      </c>
      <c r="L100" s="412"/>
      <c r="M100" s="308"/>
      <c r="BM100" s="93" t="str">
        <f ca="1">IF(INDIRECT("L"&amp;ROW(L99))="","",INDIRECT("L"&amp;ROW(L99)))</f>
        <v/>
      </c>
    </row>
    <row r="101" spans="1:65" ht="11.25" customHeight="1">
      <c r="A101" s="340"/>
      <c r="B101" s="212"/>
      <c r="C101" s="213"/>
      <c r="D101" s="208"/>
      <c r="E101" s="216"/>
      <c r="F101" s="217"/>
      <c r="G101" s="208"/>
      <c r="H101" s="49" t="s">
        <v>71</v>
      </c>
      <c r="I101" s="16" t="s">
        <v>57</v>
      </c>
      <c r="J101" s="46" t="s">
        <v>71</v>
      </c>
      <c r="K101" s="16" t="s">
        <v>61</v>
      </c>
      <c r="L101" s="413" t="s">
        <v>79</v>
      </c>
      <c r="M101" s="414"/>
      <c r="BM101" s="93" t="str">
        <f ca="1">IF(INDIRECT("L"&amp;ROW(L99))="","",INDIRECT("L"&amp;ROW(L99)))</f>
        <v/>
      </c>
    </row>
    <row r="102" spans="1:65" ht="11.25" customHeight="1">
      <c r="A102" s="340"/>
      <c r="B102" s="212"/>
      <c r="C102" s="213"/>
      <c r="D102" s="208"/>
      <c r="E102" s="218"/>
      <c r="F102" s="219"/>
      <c r="G102" s="208"/>
      <c r="H102" s="49" t="s">
        <v>71</v>
      </c>
      <c r="I102" s="16" t="s">
        <v>58</v>
      </c>
      <c r="J102" s="46" t="s">
        <v>71</v>
      </c>
      <c r="K102" s="16" t="s">
        <v>62</v>
      </c>
      <c r="L102" s="412"/>
      <c r="M102" s="308"/>
      <c r="BM102" s="93" t="str">
        <f ca="1">IF(INDIRECT("L"&amp;ROW(L99))="","",INDIRECT("L"&amp;ROW(L99)))</f>
        <v/>
      </c>
    </row>
    <row r="103" spans="1:65" ht="11.25" customHeight="1">
      <c r="A103" s="341"/>
      <c r="B103" s="214"/>
      <c r="C103" s="215"/>
      <c r="D103" s="209"/>
      <c r="E103" s="220"/>
      <c r="F103" s="221"/>
      <c r="G103" s="209"/>
      <c r="H103" s="50" t="s">
        <v>71</v>
      </c>
      <c r="I103" s="17" t="s">
        <v>146</v>
      </c>
      <c r="J103" s="25" t="s">
        <v>71</v>
      </c>
      <c r="K103" s="17" t="s">
        <v>63</v>
      </c>
      <c r="L103" s="415"/>
      <c r="M103" s="309"/>
      <c r="BM103" s="93" t="str">
        <f ca="1">IF(INDIRECT("L"&amp;ROW(L99))="","",INDIRECT("L"&amp;ROW(L99)))</f>
        <v/>
      </c>
    </row>
    <row r="104" spans="1:65" ht="11.25" customHeight="1">
      <c r="A104" s="339">
        <v>17</v>
      </c>
      <c r="B104" s="210"/>
      <c r="C104" s="211"/>
      <c r="D104" s="207"/>
      <c r="E104" s="216"/>
      <c r="F104" s="217"/>
      <c r="G104" s="207"/>
      <c r="H104" s="48" t="s">
        <v>71</v>
      </c>
      <c r="I104" s="15" t="s">
        <v>4</v>
      </c>
      <c r="J104" s="44" t="s">
        <v>71</v>
      </c>
      <c r="K104" s="15" t="s">
        <v>5</v>
      </c>
      <c r="L104" s="410" t="s">
        <v>148</v>
      </c>
      <c r="M104" s="411"/>
      <c r="BM104" s="93" t="str">
        <f ca="1">IF(INDIRECT("L"&amp;ROW(L105))="","",INDIRECT("L"&amp;ROW(L105)))</f>
        <v/>
      </c>
    </row>
    <row r="105" spans="1:65" ht="11.25" customHeight="1">
      <c r="A105" s="340"/>
      <c r="B105" s="212"/>
      <c r="C105" s="213"/>
      <c r="D105" s="208"/>
      <c r="E105" s="218"/>
      <c r="F105" s="219"/>
      <c r="G105" s="208"/>
      <c r="H105" s="49" t="s">
        <v>71</v>
      </c>
      <c r="I105" s="16" t="s">
        <v>56</v>
      </c>
      <c r="J105" s="46" t="s">
        <v>71</v>
      </c>
      <c r="K105" s="16" t="s">
        <v>60</v>
      </c>
      <c r="L105" s="412"/>
      <c r="M105" s="308"/>
      <c r="BM105" s="93" t="str">
        <f ca="1">IF(INDIRECT("L"&amp;ROW(L105))="","",INDIRECT("L"&amp;ROW(L105)))</f>
        <v/>
      </c>
    </row>
    <row r="106" spans="1:65" ht="11.25" customHeight="1">
      <c r="A106" s="340"/>
      <c r="B106" s="212"/>
      <c r="C106" s="213"/>
      <c r="D106" s="208"/>
      <c r="E106" s="220"/>
      <c r="F106" s="221"/>
      <c r="G106" s="208"/>
      <c r="H106" s="49" t="s">
        <v>71</v>
      </c>
      <c r="I106" s="16" t="s">
        <v>41</v>
      </c>
      <c r="J106" s="46" t="s">
        <v>71</v>
      </c>
      <c r="K106" s="16" t="s">
        <v>59</v>
      </c>
      <c r="L106" s="412"/>
      <c r="M106" s="308"/>
      <c r="BM106" s="93" t="str">
        <f ca="1">IF(INDIRECT("L"&amp;ROW(L105))="","",INDIRECT("L"&amp;ROW(L105)))</f>
        <v/>
      </c>
    </row>
    <row r="107" spans="1:65" ht="11.25" customHeight="1">
      <c r="A107" s="340"/>
      <c r="B107" s="212"/>
      <c r="C107" s="213"/>
      <c r="D107" s="208"/>
      <c r="E107" s="216"/>
      <c r="F107" s="217"/>
      <c r="G107" s="208"/>
      <c r="H107" s="49" t="s">
        <v>71</v>
      </c>
      <c r="I107" s="16" t="s">
        <v>57</v>
      </c>
      <c r="J107" s="46" t="s">
        <v>71</v>
      </c>
      <c r="K107" s="16" t="s">
        <v>61</v>
      </c>
      <c r="L107" s="413" t="s">
        <v>79</v>
      </c>
      <c r="M107" s="414"/>
      <c r="BM107" s="93" t="str">
        <f ca="1">IF(INDIRECT("L"&amp;ROW(L105))="","",INDIRECT("L"&amp;ROW(L105)))</f>
        <v/>
      </c>
    </row>
    <row r="108" spans="1:65" ht="11.25" customHeight="1">
      <c r="A108" s="340"/>
      <c r="B108" s="212"/>
      <c r="C108" s="213"/>
      <c r="D108" s="208"/>
      <c r="E108" s="218"/>
      <c r="F108" s="219"/>
      <c r="G108" s="208"/>
      <c r="H108" s="49" t="s">
        <v>71</v>
      </c>
      <c r="I108" s="16" t="s">
        <v>58</v>
      </c>
      <c r="J108" s="46" t="s">
        <v>71</v>
      </c>
      <c r="K108" s="16" t="s">
        <v>62</v>
      </c>
      <c r="L108" s="412"/>
      <c r="M108" s="308"/>
      <c r="BM108" s="93" t="str">
        <f ca="1">IF(INDIRECT("L"&amp;ROW(L105))="","",INDIRECT("L"&amp;ROW(L105)))</f>
        <v/>
      </c>
    </row>
    <row r="109" spans="1:65" ht="11.25" customHeight="1">
      <c r="A109" s="341"/>
      <c r="B109" s="214"/>
      <c r="C109" s="215"/>
      <c r="D109" s="209"/>
      <c r="E109" s="220"/>
      <c r="F109" s="221"/>
      <c r="G109" s="209"/>
      <c r="H109" s="50" t="s">
        <v>71</v>
      </c>
      <c r="I109" s="17" t="s">
        <v>146</v>
      </c>
      <c r="J109" s="25" t="s">
        <v>71</v>
      </c>
      <c r="K109" s="17" t="s">
        <v>63</v>
      </c>
      <c r="L109" s="415"/>
      <c r="M109" s="309"/>
      <c r="BM109" s="93" t="str">
        <f ca="1">IF(INDIRECT("L"&amp;ROW(L105))="","",INDIRECT("L"&amp;ROW(L105)))</f>
        <v/>
      </c>
    </row>
    <row r="110" spans="1:65" ht="11.25" customHeight="1">
      <c r="A110" s="339">
        <v>18</v>
      </c>
      <c r="B110" s="210"/>
      <c r="C110" s="211"/>
      <c r="D110" s="207"/>
      <c r="E110" s="216"/>
      <c r="F110" s="217"/>
      <c r="G110" s="207"/>
      <c r="H110" s="48" t="s">
        <v>71</v>
      </c>
      <c r="I110" s="15" t="s">
        <v>4</v>
      </c>
      <c r="J110" s="44" t="s">
        <v>71</v>
      </c>
      <c r="K110" s="15" t="s">
        <v>5</v>
      </c>
      <c r="L110" s="410" t="s">
        <v>148</v>
      </c>
      <c r="M110" s="411"/>
      <c r="BM110" s="93" t="str">
        <f ca="1">IF(INDIRECT("L"&amp;ROW(L111))="","",INDIRECT("L"&amp;ROW(L111)))</f>
        <v/>
      </c>
    </row>
    <row r="111" spans="1:65" ht="11.25" customHeight="1">
      <c r="A111" s="340"/>
      <c r="B111" s="212"/>
      <c r="C111" s="213"/>
      <c r="D111" s="208"/>
      <c r="E111" s="218"/>
      <c r="F111" s="219"/>
      <c r="G111" s="208"/>
      <c r="H111" s="49" t="s">
        <v>71</v>
      </c>
      <c r="I111" s="16" t="s">
        <v>56</v>
      </c>
      <c r="J111" s="46" t="s">
        <v>71</v>
      </c>
      <c r="K111" s="16" t="s">
        <v>60</v>
      </c>
      <c r="L111" s="412"/>
      <c r="M111" s="308"/>
      <c r="BM111" s="93" t="str">
        <f ca="1">IF(INDIRECT("L"&amp;ROW(L111))="","",INDIRECT("L"&amp;ROW(L111)))</f>
        <v/>
      </c>
    </row>
    <row r="112" spans="1:65" ht="11.25" customHeight="1">
      <c r="A112" s="340"/>
      <c r="B112" s="212"/>
      <c r="C112" s="213"/>
      <c r="D112" s="208"/>
      <c r="E112" s="220"/>
      <c r="F112" s="221"/>
      <c r="G112" s="208"/>
      <c r="H112" s="49" t="s">
        <v>71</v>
      </c>
      <c r="I112" s="16" t="s">
        <v>41</v>
      </c>
      <c r="J112" s="46" t="s">
        <v>71</v>
      </c>
      <c r="K112" s="16" t="s">
        <v>59</v>
      </c>
      <c r="L112" s="412"/>
      <c r="M112" s="308"/>
      <c r="BM112" s="93" t="str">
        <f ca="1">IF(INDIRECT("L"&amp;ROW(L111))="","",INDIRECT("L"&amp;ROW(L111)))</f>
        <v/>
      </c>
    </row>
    <row r="113" spans="1:65" ht="11.25" customHeight="1">
      <c r="A113" s="340"/>
      <c r="B113" s="212"/>
      <c r="C113" s="213"/>
      <c r="D113" s="208"/>
      <c r="E113" s="216"/>
      <c r="F113" s="217"/>
      <c r="G113" s="208"/>
      <c r="H113" s="49" t="s">
        <v>71</v>
      </c>
      <c r="I113" s="16" t="s">
        <v>57</v>
      </c>
      <c r="J113" s="46" t="s">
        <v>71</v>
      </c>
      <c r="K113" s="16" t="s">
        <v>61</v>
      </c>
      <c r="L113" s="413" t="s">
        <v>79</v>
      </c>
      <c r="M113" s="414"/>
      <c r="BM113" s="93" t="str">
        <f ca="1">IF(INDIRECT("L"&amp;ROW(L111))="","",INDIRECT("L"&amp;ROW(L111)))</f>
        <v/>
      </c>
    </row>
    <row r="114" spans="1:65" ht="11.25" customHeight="1">
      <c r="A114" s="340"/>
      <c r="B114" s="212"/>
      <c r="C114" s="213"/>
      <c r="D114" s="208"/>
      <c r="E114" s="218"/>
      <c r="F114" s="219"/>
      <c r="G114" s="208"/>
      <c r="H114" s="49" t="s">
        <v>71</v>
      </c>
      <c r="I114" s="16" t="s">
        <v>58</v>
      </c>
      <c r="J114" s="46" t="s">
        <v>71</v>
      </c>
      <c r="K114" s="16" t="s">
        <v>62</v>
      </c>
      <c r="L114" s="412"/>
      <c r="M114" s="308"/>
      <c r="BM114" s="93" t="str">
        <f ca="1">IF(INDIRECT("L"&amp;ROW(L111))="","",INDIRECT("L"&amp;ROW(L111)))</f>
        <v/>
      </c>
    </row>
    <row r="115" spans="1:65" ht="11.25" customHeight="1">
      <c r="A115" s="341"/>
      <c r="B115" s="214"/>
      <c r="C115" s="215"/>
      <c r="D115" s="209"/>
      <c r="E115" s="220"/>
      <c r="F115" s="221"/>
      <c r="G115" s="209"/>
      <c r="H115" s="50" t="s">
        <v>71</v>
      </c>
      <c r="I115" s="17" t="s">
        <v>146</v>
      </c>
      <c r="J115" s="25" t="s">
        <v>71</v>
      </c>
      <c r="K115" s="17" t="s">
        <v>63</v>
      </c>
      <c r="L115" s="415"/>
      <c r="M115" s="309"/>
      <c r="BM115" s="93" t="str">
        <f ca="1">IF(INDIRECT("L"&amp;ROW(L111))="","",INDIRECT("L"&amp;ROW(L111)))</f>
        <v/>
      </c>
    </row>
    <row r="116" spans="1:65" ht="11.25" customHeight="1">
      <c r="A116" s="339">
        <v>19</v>
      </c>
      <c r="B116" s="210"/>
      <c r="C116" s="211"/>
      <c r="D116" s="207"/>
      <c r="E116" s="216"/>
      <c r="F116" s="217"/>
      <c r="G116" s="207"/>
      <c r="H116" s="48" t="s">
        <v>71</v>
      </c>
      <c r="I116" s="15" t="s">
        <v>4</v>
      </c>
      <c r="J116" s="44" t="s">
        <v>71</v>
      </c>
      <c r="K116" s="15" t="s">
        <v>5</v>
      </c>
      <c r="L116" s="410" t="s">
        <v>148</v>
      </c>
      <c r="M116" s="411"/>
      <c r="BM116" s="93" t="str">
        <f ca="1">IF(INDIRECT("L"&amp;ROW(L117))="","",INDIRECT("L"&amp;ROW(L117)))</f>
        <v/>
      </c>
    </row>
    <row r="117" spans="1:65" ht="11.25" customHeight="1">
      <c r="A117" s="340"/>
      <c r="B117" s="212"/>
      <c r="C117" s="213"/>
      <c r="D117" s="208"/>
      <c r="E117" s="218"/>
      <c r="F117" s="219"/>
      <c r="G117" s="208"/>
      <c r="H117" s="49" t="s">
        <v>71</v>
      </c>
      <c r="I117" s="16" t="s">
        <v>56</v>
      </c>
      <c r="J117" s="46" t="s">
        <v>71</v>
      </c>
      <c r="K117" s="16" t="s">
        <v>60</v>
      </c>
      <c r="L117" s="412"/>
      <c r="M117" s="308"/>
      <c r="BM117" s="93" t="str">
        <f ca="1">IF(INDIRECT("L"&amp;ROW(L117))="","",INDIRECT("L"&amp;ROW(L117)))</f>
        <v/>
      </c>
    </row>
    <row r="118" spans="1:65" ht="11.25" customHeight="1">
      <c r="A118" s="340"/>
      <c r="B118" s="212"/>
      <c r="C118" s="213"/>
      <c r="D118" s="208"/>
      <c r="E118" s="220"/>
      <c r="F118" s="221"/>
      <c r="G118" s="208"/>
      <c r="H118" s="49" t="s">
        <v>71</v>
      </c>
      <c r="I118" s="16" t="s">
        <v>41</v>
      </c>
      <c r="J118" s="46" t="s">
        <v>71</v>
      </c>
      <c r="K118" s="16" t="s">
        <v>59</v>
      </c>
      <c r="L118" s="412"/>
      <c r="M118" s="308"/>
      <c r="BM118" s="93" t="str">
        <f ca="1">IF(INDIRECT("L"&amp;ROW(L117))="","",INDIRECT("L"&amp;ROW(L117)))</f>
        <v/>
      </c>
    </row>
    <row r="119" spans="1:65" ht="11.25" customHeight="1">
      <c r="A119" s="340"/>
      <c r="B119" s="212"/>
      <c r="C119" s="213"/>
      <c r="D119" s="208"/>
      <c r="E119" s="216"/>
      <c r="F119" s="217"/>
      <c r="G119" s="208"/>
      <c r="H119" s="49" t="s">
        <v>71</v>
      </c>
      <c r="I119" s="16" t="s">
        <v>57</v>
      </c>
      <c r="J119" s="46" t="s">
        <v>71</v>
      </c>
      <c r="K119" s="16" t="s">
        <v>61</v>
      </c>
      <c r="L119" s="413" t="s">
        <v>79</v>
      </c>
      <c r="M119" s="414"/>
      <c r="BM119" s="93" t="str">
        <f ca="1">IF(INDIRECT("L"&amp;ROW(L117))="","",INDIRECT("L"&amp;ROW(L117)))</f>
        <v/>
      </c>
    </row>
    <row r="120" spans="1:65" ht="11.25" customHeight="1">
      <c r="A120" s="340"/>
      <c r="B120" s="212"/>
      <c r="C120" s="213"/>
      <c r="D120" s="208"/>
      <c r="E120" s="218"/>
      <c r="F120" s="219"/>
      <c r="G120" s="208"/>
      <c r="H120" s="49" t="s">
        <v>71</v>
      </c>
      <c r="I120" s="16" t="s">
        <v>58</v>
      </c>
      <c r="J120" s="46" t="s">
        <v>71</v>
      </c>
      <c r="K120" s="16" t="s">
        <v>62</v>
      </c>
      <c r="L120" s="412"/>
      <c r="M120" s="308"/>
      <c r="BM120" s="93" t="str">
        <f ca="1">IF(INDIRECT("L"&amp;ROW(L117))="","",INDIRECT("L"&amp;ROW(L117)))</f>
        <v/>
      </c>
    </row>
    <row r="121" spans="1:65" ht="11.25" customHeight="1">
      <c r="A121" s="341"/>
      <c r="B121" s="214"/>
      <c r="C121" s="215"/>
      <c r="D121" s="209"/>
      <c r="E121" s="220"/>
      <c r="F121" s="221"/>
      <c r="G121" s="209"/>
      <c r="H121" s="50" t="s">
        <v>71</v>
      </c>
      <c r="I121" s="17" t="s">
        <v>146</v>
      </c>
      <c r="J121" s="25" t="s">
        <v>71</v>
      </c>
      <c r="K121" s="17" t="s">
        <v>63</v>
      </c>
      <c r="L121" s="415"/>
      <c r="M121" s="309"/>
      <c r="BM121" s="93" t="str">
        <f ca="1">IF(INDIRECT("L"&amp;ROW(L117))="","",INDIRECT("L"&amp;ROW(L117)))</f>
        <v/>
      </c>
    </row>
    <row r="122" spans="1:65" ht="11.25" customHeight="1">
      <c r="A122" s="339">
        <v>20</v>
      </c>
      <c r="B122" s="210"/>
      <c r="C122" s="211"/>
      <c r="D122" s="207"/>
      <c r="E122" s="216"/>
      <c r="F122" s="217"/>
      <c r="G122" s="207"/>
      <c r="H122" s="48" t="s">
        <v>71</v>
      </c>
      <c r="I122" s="15" t="s">
        <v>4</v>
      </c>
      <c r="J122" s="44" t="s">
        <v>71</v>
      </c>
      <c r="K122" s="15" t="s">
        <v>5</v>
      </c>
      <c r="L122" s="410" t="s">
        <v>148</v>
      </c>
      <c r="M122" s="411"/>
      <c r="BM122" s="93" t="str">
        <f ca="1">IF(INDIRECT("L"&amp;ROW(L123))="","",INDIRECT("L"&amp;ROW(L123)))</f>
        <v/>
      </c>
    </row>
    <row r="123" spans="1:65" ht="11.25" customHeight="1">
      <c r="A123" s="340"/>
      <c r="B123" s="212"/>
      <c r="C123" s="213"/>
      <c r="D123" s="208"/>
      <c r="E123" s="218"/>
      <c r="F123" s="219"/>
      <c r="G123" s="208"/>
      <c r="H123" s="49" t="s">
        <v>71</v>
      </c>
      <c r="I123" s="16" t="s">
        <v>56</v>
      </c>
      <c r="J123" s="46" t="s">
        <v>71</v>
      </c>
      <c r="K123" s="16" t="s">
        <v>60</v>
      </c>
      <c r="L123" s="412"/>
      <c r="M123" s="308"/>
      <c r="BM123" s="93" t="str">
        <f ca="1">IF(INDIRECT("L"&amp;ROW(L123))="","",INDIRECT("L"&amp;ROW(L123)))</f>
        <v/>
      </c>
    </row>
    <row r="124" spans="1:65" ht="11.25" customHeight="1">
      <c r="A124" s="340"/>
      <c r="B124" s="212"/>
      <c r="C124" s="213"/>
      <c r="D124" s="208"/>
      <c r="E124" s="220"/>
      <c r="F124" s="221"/>
      <c r="G124" s="208"/>
      <c r="H124" s="49" t="s">
        <v>71</v>
      </c>
      <c r="I124" s="16" t="s">
        <v>41</v>
      </c>
      <c r="J124" s="46" t="s">
        <v>71</v>
      </c>
      <c r="K124" s="16" t="s">
        <v>59</v>
      </c>
      <c r="L124" s="412"/>
      <c r="M124" s="308"/>
      <c r="BM124" s="93" t="str">
        <f ca="1">IF(INDIRECT("L"&amp;ROW(L123))="","",INDIRECT("L"&amp;ROW(L123)))</f>
        <v/>
      </c>
    </row>
    <row r="125" spans="1:65" ht="11.25" customHeight="1">
      <c r="A125" s="340"/>
      <c r="B125" s="212"/>
      <c r="C125" s="213"/>
      <c r="D125" s="208"/>
      <c r="E125" s="216"/>
      <c r="F125" s="217"/>
      <c r="G125" s="208"/>
      <c r="H125" s="49" t="s">
        <v>71</v>
      </c>
      <c r="I125" s="16" t="s">
        <v>57</v>
      </c>
      <c r="J125" s="46" t="s">
        <v>71</v>
      </c>
      <c r="K125" s="16" t="s">
        <v>61</v>
      </c>
      <c r="L125" s="413" t="s">
        <v>79</v>
      </c>
      <c r="M125" s="414"/>
      <c r="BM125" s="93" t="str">
        <f ca="1">IF(INDIRECT("L"&amp;ROW(L123))="","",INDIRECT("L"&amp;ROW(L123)))</f>
        <v/>
      </c>
    </row>
    <row r="126" spans="1:65" ht="11.25" customHeight="1">
      <c r="A126" s="340"/>
      <c r="B126" s="212"/>
      <c r="C126" s="213"/>
      <c r="D126" s="208"/>
      <c r="E126" s="218"/>
      <c r="F126" s="219"/>
      <c r="G126" s="208"/>
      <c r="H126" s="49" t="s">
        <v>71</v>
      </c>
      <c r="I126" s="16" t="s">
        <v>58</v>
      </c>
      <c r="J126" s="46" t="s">
        <v>71</v>
      </c>
      <c r="K126" s="16" t="s">
        <v>62</v>
      </c>
      <c r="L126" s="412"/>
      <c r="M126" s="308"/>
      <c r="BM126" s="93" t="str">
        <f ca="1">IF(INDIRECT("L"&amp;ROW(L123))="","",INDIRECT("L"&amp;ROW(L123)))</f>
        <v/>
      </c>
    </row>
    <row r="127" spans="1:65" ht="11.25" customHeight="1">
      <c r="A127" s="341"/>
      <c r="B127" s="214"/>
      <c r="C127" s="215"/>
      <c r="D127" s="209"/>
      <c r="E127" s="220"/>
      <c r="F127" s="221"/>
      <c r="G127" s="209"/>
      <c r="H127" s="50" t="s">
        <v>71</v>
      </c>
      <c r="I127" s="17" t="s">
        <v>146</v>
      </c>
      <c r="J127" s="25" t="s">
        <v>71</v>
      </c>
      <c r="K127" s="17" t="s">
        <v>63</v>
      </c>
      <c r="L127" s="415"/>
      <c r="M127" s="309"/>
      <c r="BM127" s="93" t="str">
        <f ca="1">IF(INDIRECT("L"&amp;ROW(L123))="","",INDIRECT("L"&amp;ROW(L123)))</f>
        <v/>
      </c>
    </row>
    <row r="128" spans="1:65" ht="11.25" customHeight="1">
      <c r="A128" s="339">
        <v>21</v>
      </c>
      <c r="B128" s="210"/>
      <c r="C128" s="211"/>
      <c r="D128" s="207"/>
      <c r="E128" s="216"/>
      <c r="F128" s="217"/>
      <c r="G128" s="207"/>
      <c r="H128" s="48" t="s">
        <v>71</v>
      </c>
      <c r="I128" s="15" t="s">
        <v>4</v>
      </c>
      <c r="J128" s="44" t="s">
        <v>71</v>
      </c>
      <c r="K128" s="15" t="s">
        <v>5</v>
      </c>
      <c r="L128" s="410" t="s">
        <v>148</v>
      </c>
      <c r="M128" s="411"/>
      <c r="BM128" s="93" t="str">
        <f ca="1">IF(INDIRECT("L"&amp;ROW(L129))="","",INDIRECT("L"&amp;ROW(L129)))</f>
        <v/>
      </c>
    </row>
    <row r="129" spans="1:65" ht="11.25" customHeight="1">
      <c r="A129" s="340"/>
      <c r="B129" s="212"/>
      <c r="C129" s="213"/>
      <c r="D129" s="208"/>
      <c r="E129" s="218"/>
      <c r="F129" s="219"/>
      <c r="G129" s="208"/>
      <c r="H129" s="49" t="s">
        <v>71</v>
      </c>
      <c r="I129" s="16" t="s">
        <v>56</v>
      </c>
      <c r="J129" s="46" t="s">
        <v>71</v>
      </c>
      <c r="K129" s="16" t="s">
        <v>60</v>
      </c>
      <c r="L129" s="412"/>
      <c r="M129" s="308"/>
      <c r="BM129" s="93" t="str">
        <f ca="1">IF(INDIRECT("L"&amp;ROW(L129))="","",INDIRECT("L"&amp;ROW(L129)))</f>
        <v/>
      </c>
    </row>
    <row r="130" spans="1:65" ht="11.25" customHeight="1">
      <c r="A130" s="340"/>
      <c r="B130" s="212"/>
      <c r="C130" s="213"/>
      <c r="D130" s="208"/>
      <c r="E130" s="220"/>
      <c r="F130" s="221"/>
      <c r="G130" s="208"/>
      <c r="H130" s="49" t="s">
        <v>71</v>
      </c>
      <c r="I130" s="16" t="s">
        <v>41</v>
      </c>
      <c r="J130" s="46" t="s">
        <v>71</v>
      </c>
      <c r="K130" s="16" t="s">
        <v>59</v>
      </c>
      <c r="L130" s="412"/>
      <c r="M130" s="308"/>
      <c r="BM130" s="93" t="str">
        <f ca="1">IF(INDIRECT("L"&amp;ROW(L129))="","",INDIRECT("L"&amp;ROW(L129)))</f>
        <v/>
      </c>
    </row>
    <row r="131" spans="1:65" ht="11.25" customHeight="1">
      <c r="A131" s="340"/>
      <c r="B131" s="212"/>
      <c r="C131" s="213"/>
      <c r="D131" s="208"/>
      <c r="E131" s="216"/>
      <c r="F131" s="217"/>
      <c r="G131" s="208"/>
      <c r="H131" s="49" t="s">
        <v>71</v>
      </c>
      <c r="I131" s="16" t="s">
        <v>57</v>
      </c>
      <c r="J131" s="46" t="s">
        <v>71</v>
      </c>
      <c r="K131" s="16" t="s">
        <v>61</v>
      </c>
      <c r="L131" s="413" t="s">
        <v>79</v>
      </c>
      <c r="M131" s="414"/>
      <c r="BM131" s="93" t="str">
        <f ca="1">IF(INDIRECT("L"&amp;ROW(L129))="","",INDIRECT("L"&amp;ROW(L129)))</f>
        <v/>
      </c>
    </row>
    <row r="132" spans="1:65" ht="11.25" customHeight="1">
      <c r="A132" s="340"/>
      <c r="B132" s="212"/>
      <c r="C132" s="213"/>
      <c r="D132" s="208"/>
      <c r="E132" s="218"/>
      <c r="F132" s="219"/>
      <c r="G132" s="208"/>
      <c r="H132" s="49" t="s">
        <v>71</v>
      </c>
      <c r="I132" s="16" t="s">
        <v>58</v>
      </c>
      <c r="J132" s="46" t="s">
        <v>71</v>
      </c>
      <c r="K132" s="16" t="s">
        <v>62</v>
      </c>
      <c r="L132" s="412"/>
      <c r="M132" s="308"/>
      <c r="BM132" s="93" t="str">
        <f ca="1">IF(INDIRECT("L"&amp;ROW(L129))="","",INDIRECT("L"&amp;ROW(L129)))</f>
        <v/>
      </c>
    </row>
    <row r="133" spans="1:65" ht="11.25" customHeight="1">
      <c r="A133" s="341"/>
      <c r="B133" s="214"/>
      <c r="C133" s="215"/>
      <c r="D133" s="209"/>
      <c r="E133" s="220"/>
      <c r="F133" s="221"/>
      <c r="G133" s="209"/>
      <c r="H133" s="50" t="s">
        <v>71</v>
      </c>
      <c r="I133" s="17" t="s">
        <v>146</v>
      </c>
      <c r="J133" s="25" t="s">
        <v>71</v>
      </c>
      <c r="K133" s="17" t="s">
        <v>63</v>
      </c>
      <c r="L133" s="415"/>
      <c r="M133" s="309"/>
      <c r="BM133" s="93" t="str">
        <f ca="1">IF(INDIRECT("L"&amp;ROW(L129))="","",INDIRECT("L"&amp;ROW(L129)))</f>
        <v/>
      </c>
    </row>
    <row r="134" spans="1:65" ht="11.25" customHeight="1">
      <c r="A134" s="339">
        <v>22</v>
      </c>
      <c r="B134" s="210"/>
      <c r="C134" s="211"/>
      <c r="D134" s="207"/>
      <c r="E134" s="216"/>
      <c r="F134" s="217"/>
      <c r="G134" s="207"/>
      <c r="H134" s="48" t="s">
        <v>71</v>
      </c>
      <c r="I134" s="15" t="s">
        <v>4</v>
      </c>
      <c r="J134" s="44" t="s">
        <v>71</v>
      </c>
      <c r="K134" s="15" t="s">
        <v>5</v>
      </c>
      <c r="L134" s="410" t="s">
        <v>148</v>
      </c>
      <c r="M134" s="411"/>
      <c r="BM134" s="93" t="str">
        <f ca="1">IF(INDIRECT("L"&amp;ROW(L135))="","",INDIRECT("L"&amp;ROW(L135)))</f>
        <v/>
      </c>
    </row>
    <row r="135" spans="1:65" ht="11.25" customHeight="1">
      <c r="A135" s="340"/>
      <c r="B135" s="212"/>
      <c r="C135" s="213"/>
      <c r="D135" s="208"/>
      <c r="E135" s="218"/>
      <c r="F135" s="219"/>
      <c r="G135" s="208"/>
      <c r="H135" s="49" t="s">
        <v>71</v>
      </c>
      <c r="I135" s="16" t="s">
        <v>56</v>
      </c>
      <c r="J135" s="46" t="s">
        <v>71</v>
      </c>
      <c r="K135" s="16" t="s">
        <v>60</v>
      </c>
      <c r="L135" s="412"/>
      <c r="M135" s="308"/>
      <c r="BM135" s="93" t="str">
        <f ca="1">IF(INDIRECT("L"&amp;ROW(L135))="","",INDIRECT("L"&amp;ROW(L135)))</f>
        <v/>
      </c>
    </row>
    <row r="136" spans="1:65" ht="11.25" customHeight="1">
      <c r="A136" s="340"/>
      <c r="B136" s="212"/>
      <c r="C136" s="213"/>
      <c r="D136" s="208"/>
      <c r="E136" s="220"/>
      <c r="F136" s="221"/>
      <c r="G136" s="208"/>
      <c r="H136" s="49" t="s">
        <v>71</v>
      </c>
      <c r="I136" s="16" t="s">
        <v>41</v>
      </c>
      <c r="J136" s="46" t="s">
        <v>71</v>
      </c>
      <c r="K136" s="16" t="s">
        <v>59</v>
      </c>
      <c r="L136" s="412"/>
      <c r="M136" s="308"/>
      <c r="BM136" s="93" t="str">
        <f ca="1">IF(INDIRECT("L"&amp;ROW(L135))="","",INDIRECT("L"&amp;ROW(L135)))</f>
        <v/>
      </c>
    </row>
    <row r="137" spans="1:65" ht="11.25" customHeight="1">
      <c r="A137" s="340"/>
      <c r="B137" s="212"/>
      <c r="C137" s="213"/>
      <c r="D137" s="208"/>
      <c r="E137" s="216"/>
      <c r="F137" s="217"/>
      <c r="G137" s="208"/>
      <c r="H137" s="49" t="s">
        <v>71</v>
      </c>
      <c r="I137" s="16" t="s">
        <v>57</v>
      </c>
      <c r="J137" s="46" t="s">
        <v>71</v>
      </c>
      <c r="K137" s="16" t="s">
        <v>61</v>
      </c>
      <c r="L137" s="413" t="s">
        <v>79</v>
      </c>
      <c r="M137" s="414"/>
      <c r="BM137" s="93" t="str">
        <f ca="1">IF(INDIRECT("L"&amp;ROW(L135))="","",INDIRECT("L"&amp;ROW(L135)))</f>
        <v/>
      </c>
    </row>
    <row r="138" spans="1:65" ht="11.25" customHeight="1">
      <c r="A138" s="340"/>
      <c r="B138" s="212"/>
      <c r="C138" s="213"/>
      <c r="D138" s="208"/>
      <c r="E138" s="218"/>
      <c r="F138" s="219"/>
      <c r="G138" s="208"/>
      <c r="H138" s="49" t="s">
        <v>71</v>
      </c>
      <c r="I138" s="16" t="s">
        <v>58</v>
      </c>
      <c r="J138" s="46" t="s">
        <v>71</v>
      </c>
      <c r="K138" s="16" t="s">
        <v>62</v>
      </c>
      <c r="L138" s="412"/>
      <c r="M138" s="308"/>
      <c r="BM138" s="93" t="str">
        <f ca="1">IF(INDIRECT("L"&amp;ROW(L135))="","",INDIRECT("L"&amp;ROW(L135)))</f>
        <v/>
      </c>
    </row>
    <row r="139" spans="1:65" ht="11.25" customHeight="1">
      <c r="A139" s="341"/>
      <c r="B139" s="214"/>
      <c r="C139" s="215"/>
      <c r="D139" s="209"/>
      <c r="E139" s="220"/>
      <c r="F139" s="221"/>
      <c r="G139" s="209"/>
      <c r="H139" s="50" t="s">
        <v>71</v>
      </c>
      <c r="I139" s="17" t="s">
        <v>146</v>
      </c>
      <c r="J139" s="25" t="s">
        <v>71</v>
      </c>
      <c r="K139" s="17" t="s">
        <v>63</v>
      </c>
      <c r="L139" s="415"/>
      <c r="M139" s="309"/>
      <c r="BM139" s="93" t="str">
        <f ca="1">IF(INDIRECT("L"&amp;ROW(L135))="","",INDIRECT("L"&amp;ROW(L135)))</f>
        <v/>
      </c>
    </row>
    <row r="140" spans="1:65" ht="11.25" customHeight="1">
      <c r="A140" s="339">
        <v>23</v>
      </c>
      <c r="B140" s="210"/>
      <c r="C140" s="211"/>
      <c r="D140" s="207"/>
      <c r="E140" s="216"/>
      <c r="F140" s="217"/>
      <c r="G140" s="207"/>
      <c r="H140" s="48" t="s">
        <v>71</v>
      </c>
      <c r="I140" s="15" t="s">
        <v>4</v>
      </c>
      <c r="J140" s="44" t="s">
        <v>71</v>
      </c>
      <c r="K140" s="15" t="s">
        <v>5</v>
      </c>
      <c r="L140" s="410" t="s">
        <v>148</v>
      </c>
      <c r="M140" s="411"/>
      <c r="BM140" s="93" t="str">
        <f ca="1">IF(INDIRECT("L"&amp;ROW(L141))="","",INDIRECT("L"&amp;ROW(L141)))</f>
        <v/>
      </c>
    </row>
    <row r="141" spans="1:65" ht="11.25" customHeight="1">
      <c r="A141" s="340"/>
      <c r="B141" s="212"/>
      <c r="C141" s="213"/>
      <c r="D141" s="208"/>
      <c r="E141" s="218"/>
      <c r="F141" s="219"/>
      <c r="G141" s="208"/>
      <c r="H141" s="49" t="s">
        <v>71</v>
      </c>
      <c r="I141" s="16" t="s">
        <v>56</v>
      </c>
      <c r="J141" s="46" t="s">
        <v>71</v>
      </c>
      <c r="K141" s="16" t="s">
        <v>60</v>
      </c>
      <c r="L141" s="412"/>
      <c r="M141" s="308"/>
      <c r="BM141" s="93" t="str">
        <f ca="1">IF(INDIRECT("L"&amp;ROW(L141))="","",INDIRECT("L"&amp;ROW(L141)))</f>
        <v/>
      </c>
    </row>
    <row r="142" spans="1:65" ht="11.25" customHeight="1">
      <c r="A142" s="340"/>
      <c r="B142" s="212"/>
      <c r="C142" s="213"/>
      <c r="D142" s="208"/>
      <c r="E142" s="220"/>
      <c r="F142" s="221"/>
      <c r="G142" s="208"/>
      <c r="H142" s="49" t="s">
        <v>71</v>
      </c>
      <c r="I142" s="16" t="s">
        <v>41</v>
      </c>
      <c r="J142" s="46" t="s">
        <v>71</v>
      </c>
      <c r="K142" s="16" t="s">
        <v>59</v>
      </c>
      <c r="L142" s="412"/>
      <c r="M142" s="308"/>
      <c r="BM142" s="93" t="str">
        <f ca="1">IF(INDIRECT("L"&amp;ROW(L141))="","",INDIRECT("L"&amp;ROW(L141)))</f>
        <v/>
      </c>
    </row>
    <row r="143" spans="1:65" ht="11.25" customHeight="1">
      <c r="A143" s="340"/>
      <c r="B143" s="212"/>
      <c r="C143" s="213"/>
      <c r="D143" s="208"/>
      <c r="E143" s="216"/>
      <c r="F143" s="217"/>
      <c r="G143" s="208"/>
      <c r="H143" s="49" t="s">
        <v>71</v>
      </c>
      <c r="I143" s="16" t="s">
        <v>57</v>
      </c>
      <c r="J143" s="46" t="s">
        <v>71</v>
      </c>
      <c r="K143" s="16" t="s">
        <v>61</v>
      </c>
      <c r="L143" s="413" t="s">
        <v>79</v>
      </c>
      <c r="M143" s="414"/>
      <c r="BM143" s="93" t="str">
        <f ca="1">IF(INDIRECT("L"&amp;ROW(L141))="","",INDIRECT("L"&amp;ROW(L141)))</f>
        <v/>
      </c>
    </row>
    <row r="144" spans="1:65" ht="11.25" customHeight="1">
      <c r="A144" s="340"/>
      <c r="B144" s="212"/>
      <c r="C144" s="213"/>
      <c r="D144" s="208"/>
      <c r="E144" s="218"/>
      <c r="F144" s="219"/>
      <c r="G144" s="208"/>
      <c r="H144" s="49" t="s">
        <v>71</v>
      </c>
      <c r="I144" s="16" t="s">
        <v>58</v>
      </c>
      <c r="J144" s="46" t="s">
        <v>71</v>
      </c>
      <c r="K144" s="16" t="s">
        <v>62</v>
      </c>
      <c r="L144" s="412"/>
      <c r="M144" s="308"/>
      <c r="BM144" s="93" t="str">
        <f ca="1">IF(INDIRECT("L"&amp;ROW(L141))="","",INDIRECT("L"&amp;ROW(L141)))</f>
        <v/>
      </c>
    </row>
    <row r="145" spans="1:65" ht="11.25" customHeight="1">
      <c r="A145" s="341"/>
      <c r="B145" s="214"/>
      <c r="C145" s="215"/>
      <c r="D145" s="209"/>
      <c r="E145" s="220"/>
      <c r="F145" s="221"/>
      <c r="G145" s="209"/>
      <c r="H145" s="50" t="s">
        <v>71</v>
      </c>
      <c r="I145" s="17" t="s">
        <v>146</v>
      </c>
      <c r="J145" s="25" t="s">
        <v>71</v>
      </c>
      <c r="K145" s="17" t="s">
        <v>63</v>
      </c>
      <c r="L145" s="415"/>
      <c r="M145" s="309"/>
      <c r="BM145" s="93" t="str">
        <f ca="1">IF(INDIRECT("L"&amp;ROW(L141))="","",INDIRECT("L"&amp;ROW(L141)))</f>
        <v/>
      </c>
    </row>
    <row r="146" spans="1:65" ht="11.25" customHeight="1">
      <c r="A146" s="339">
        <v>24</v>
      </c>
      <c r="B146" s="210"/>
      <c r="C146" s="211"/>
      <c r="D146" s="207"/>
      <c r="E146" s="216"/>
      <c r="F146" s="217"/>
      <c r="G146" s="207"/>
      <c r="H146" s="48" t="s">
        <v>71</v>
      </c>
      <c r="I146" s="15" t="s">
        <v>4</v>
      </c>
      <c r="J146" s="44" t="s">
        <v>71</v>
      </c>
      <c r="K146" s="15" t="s">
        <v>5</v>
      </c>
      <c r="L146" s="410" t="s">
        <v>148</v>
      </c>
      <c r="M146" s="411"/>
      <c r="BM146" s="93" t="str">
        <f ca="1">IF(INDIRECT("L"&amp;ROW(L147))="","",INDIRECT("L"&amp;ROW(L147)))</f>
        <v/>
      </c>
    </row>
    <row r="147" spans="1:65" ht="11.25" customHeight="1">
      <c r="A147" s="340"/>
      <c r="B147" s="212"/>
      <c r="C147" s="213"/>
      <c r="D147" s="208"/>
      <c r="E147" s="218"/>
      <c r="F147" s="219"/>
      <c r="G147" s="208"/>
      <c r="H147" s="49" t="s">
        <v>71</v>
      </c>
      <c r="I147" s="16" t="s">
        <v>56</v>
      </c>
      <c r="J147" s="46" t="s">
        <v>71</v>
      </c>
      <c r="K147" s="16" t="s">
        <v>60</v>
      </c>
      <c r="L147" s="412"/>
      <c r="M147" s="308"/>
      <c r="BM147" s="93" t="str">
        <f ca="1">IF(INDIRECT("L"&amp;ROW(L147))="","",INDIRECT("L"&amp;ROW(L147)))</f>
        <v/>
      </c>
    </row>
    <row r="148" spans="1:65" ht="11.25" customHeight="1">
      <c r="A148" s="340"/>
      <c r="B148" s="212"/>
      <c r="C148" s="213"/>
      <c r="D148" s="208"/>
      <c r="E148" s="220"/>
      <c r="F148" s="221"/>
      <c r="G148" s="208"/>
      <c r="H148" s="49" t="s">
        <v>71</v>
      </c>
      <c r="I148" s="16" t="s">
        <v>41</v>
      </c>
      <c r="J148" s="46" t="s">
        <v>71</v>
      </c>
      <c r="K148" s="16" t="s">
        <v>59</v>
      </c>
      <c r="L148" s="412"/>
      <c r="M148" s="308"/>
      <c r="BM148" s="93" t="str">
        <f ca="1">IF(INDIRECT("L"&amp;ROW(L147))="","",INDIRECT("L"&amp;ROW(L147)))</f>
        <v/>
      </c>
    </row>
    <row r="149" spans="1:65" ht="11.25" customHeight="1">
      <c r="A149" s="340"/>
      <c r="B149" s="212"/>
      <c r="C149" s="213"/>
      <c r="D149" s="208"/>
      <c r="E149" s="216"/>
      <c r="F149" s="217"/>
      <c r="G149" s="208"/>
      <c r="H149" s="49" t="s">
        <v>71</v>
      </c>
      <c r="I149" s="16" t="s">
        <v>57</v>
      </c>
      <c r="J149" s="46" t="s">
        <v>71</v>
      </c>
      <c r="K149" s="16" t="s">
        <v>61</v>
      </c>
      <c r="L149" s="413" t="s">
        <v>79</v>
      </c>
      <c r="M149" s="414"/>
      <c r="BM149" s="93" t="str">
        <f ca="1">IF(INDIRECT("L"&amp;ROW(L147))="","",INDIRECT("L"&amp;ROW(L147)))</f>
        <v/>
      </c>
    </row>
    <row r="150" spans="1:65" ht="11.25" customHeight="1">
      <c r="A150" s="340"/>
      <c r="B150" s="212"/>
      <c r="C150" s="213"/>
      <c r="D150" s="208"/>
      <c r="E150" s="218"/>
      <c r="F150" s="219"/>
      <c r="G150" s="208"/>
      <c r="H150" s="49" t="s">
        <v>71</v>
      </c>
      <c r="I150" s="16" t="s">
        <v>58</v>
      </c>
      <c r="J150" s="46" t="s">
        <v>71</v>
      </c>
      <c r="K150" s="16" t="s">
        <v>62</v>
      </c>
      <c r="L150" s="412"/>
      <c r="M150" s="308"/>
      <c r="BM150" s="93" t="str">
        <f ca="1">IF(INDIRECT("L"&amp;ROW(L147))="","",INDIRECT("L"&amp;ROW(L147)))</f>
        <v/>
      </c>
    </row>
    <row r="151" spans="1:65" ht="11.25" customHeight="1">
      <c r="A151" s="341"/>
      <c r="B151" s="214"/>
      <c r="C151" s="215"/>
      <c r="D151" s="209"/>
      <c r="E151" s="220"/>
      <c r="F151" s="221"/>
      <c r="G151" s="209"/>
      <c r="H151" s="50" t="s">
        <v>71</v>
      </c>
      <c r="I151" s="17" t="s">
        <v>146</v>
      </c>
      <c r="J151" s="25" t="s">
        <v>71</v>
      </c>
      <c r="K151" s="17" t="s">
        <v>63</v>
      </c>
      <c r="L151" s="415"/>
      <c r="M151" s="309"/>
      <c r="BM151" s="93" t="str">
        <f ca="1">IF(INDIRECT("L"&amp;ROW(L147))="","",INDIRECT("L"&amp;ROW(L147)))</f>
        <v/>
      </c>
    </row>
    <row r="152" spans="1:65" ht="11.25" customHeight="1">
      <c r="A152" s="339">
        <v>25</v>
      </c>
      <c r="B152" s="210"/>
      <c r="C152" s="211"/>
      <c r="D152" s="207"/>
      <c r="E152" s="216"/>
      <c r="F152" s="217"/>
      <c r="G152" s="207"/>
      <c r="H152" s="48" t="s">
        <v>71</v>
      </c>
      <c r="I152" s="15" t="s">
        <v>4</v>
      </c>
      <c r="J152" s="44" t="s">
        <v>71</v>
      </c>
      <c r="K152" s="15" t="s">
        <v>5</v>
      </c>
      <c r="L152" s="410" t="s">
        <v>148</v>
      </c>
      <c r="M152" s="411"/>
      <c r="BM152" s="93" t="str">
        <f ca="1">IF(INDIRECT("L"&amp;ROW(L153))="","",INDIRECT("L"&amp;ROW(L153)))</f>
        <v/>
      </c>
    </row>
    <row r="153" spans="1:65" ht="11.25" customHeight="1">
      <c r="A153" s="340"/>
      <c r="B153" s="212"/>
      <c r="C153" s="213"/>
      <c r="D153" s="208"/>
      <c r="E153" s="218"/>
      <c r="F153" s="219"/>
      <c r="G153" s="208"/>
      <c r="H153" s="49" t="s">
        <v>71</v>
      </c>
      <c r="I153" s="16" t="s">
        <v>56</v>
      </c>
      <c r="J153" s="46" t="s">
        <v>71</v>
      </c>
      <c r="K153" s="16" t="s">
        <v>60</v>
      </c>
      <c r="L153" s="412"/>
      <c r="M153" s="308"/>
      <c r="BM153" s="93" t="str">
        <f ca="1">IF(INDIRECT("L"&amp;ROW(L153))="","",INDIRECT("L"&amp;ROW(L153)))</f>
        <v/>
      </c>
    </row>
    <row r="154" spans="1:65" ht="11.25" customHeight="1">
      <c r="A154" s="340"/>
      <c r="B154" s="212"/>
      <c r="C154" s="213"/>
      <c r="D154" s="208"/>
      <c r="E154" s="220"/>
      <c r="F154" s="221"/>
      <c r="G154" s="208"/>
      <c r="H154" s="49" t="s">
        <v>71</v>
      </c>
      <c r="I154" s="16" t="s">
        <v>41</v>
      </c>
      <c r="J154" s="46" t="s">
        <v>71</v>
      </c>
      <c r="K154" s="16" t="s">
        <v>59</v>
      </c>
      <c r="L154" s="412"/>
      <c r="M154" s="308"/>
      <c r="BM154" s="93" t="str">
        <f ca="1">IF(INDIRECT("L"&amp;ROW(L153))="","",INDIRECT("L"&amp;ROW(L153)))</f>
        <v/>
      </c>
    </row>
    <row r="155" spans="1:65" ht="11.25" customHeight="1">
      <c r="A155" s="340"/>
      <c r="B155" s="212"/>
      <c r="C155" s="213"/>
      <c r="D155" s="208"/>
      <c r="E155" s="216"/>
      <c r="F155" s="217"/>
      <c r="G155" s="208"/>
      <c r="H155" s="49" t="s">
        <v>71</v>
      </c>
      <c r="I155" s="16" t="s">
        <v>57</v>
      </c>
      <c r="J155" s="46" t="s">
        <v>71</v>
      </c>
      <c r="K155" s="16" t="s">
        <v>61</v>
      </c>
      <c r="L155" s="413" t="s">
        <v>79</v>
      </c>
      <c r="M155" s="414"/>
      <c r="BM155" s="93" t="str">
        <f ca="1">IF(INDIRECT("L"&amp;ROW(L153))="","",INDIRECT("L"&amp;ROW(L153)))</f>
        <v/>
      </c>
    </row>
    <row r="156" spans="1:65" ht="11.25" customHeight="1">
      <c r="A156" s="340"/>
      <c r="B156" s="212"/>
      <c r="C156" s="213"/>
      <c r="D156" s="208"/>
      <c r="E156" s="218"/>
      <c r="F156" s="219"/>
      <c r="G156" s="208"/>
      <c r="H156" s="49" t="s">
        <v>71</v>
      </c>
      <c r="I156" s="16" t="s">
        <v>58</v>
      </c>
      <c r="J156" s="46" t="s">
        <v>71</v>
      </c>
      <c r="K156" s="16" t="s">
        <v>62</v>
      </c>
      <c r="L156" s="412"/>
      <c r="M156" s="308"/>
      <c r="BM156" s="93" t="str">
        <f ca="1">IF(INDIRECT("L"&amp;ROW(L153))="","",INDIRECT("L"&amp;ROW(L153)))</f>
        <v/>
      </c>
    </row>
    <row r="157" spans="1:65" ht="11.25" customHeight="1">
      <c r="A157" s="341"/>
      <c r="B157" s="214"/>
      <c r="C157" s="215"/>
      <c r="D157" s="209"/>
      <c r="E157" s="220"/>
      <c r="F157" s="221"/>
      <c r="G157" s="209"/>
      <c r="H157" s="50" t="s">
        <v>71</v>
      </c>
      <c r="I157" s="17" t="s">
        <v>146</v>
      </c>
      <c r="J157" s="25" t="s">
        <v>71</v>
      </c>
      <c r="K157" s="17" t="s">
        <v>63</v>
      </c>
      <c r="L157" s="415"/>
      <c r="M157" s="309"/>
      <c r="BM157" s="93" t="str">
        <f ca="1">IF(INDIRECT("L"&amp;ROW(L153))="","",INDIRECT("L"&amp;ROW(L153)))</f>
        <v/>
      </c>
    </row>
    <row r="158" spans="1:65" ht="11.25" customHeight="1">
      <c r="A158" s="339">
        <v>26</v>
      </c>
      <c r="B158" s="210"/>
      <c r="C158" s="211"/>
      <c r="D158" s="207"/>
      <c r="E158" s="216"/>
      <c r="F158" s="217"/>
      <c r="G158" s="207"/>
      <c r="H158" s="48" t="s">
        <v>71</v>
      </c>
      <c r="I158" s="15" t="s">
        <v>4</v>
      </c>
      <c r="J158" s="44" t="s">
        <v>71</v>
      </c>
      <c r="K158" s="15" t="s">
        <v>5</v>
      </c>
      <c r="L158" s="410" t="s">
        <v>148</v>
      </c>
      <c r="M158" s="411"/>
      <c r="BM158" s="93" t="str">
        <f ca="1">IF(INDIRECT("L"&amp;ROW(L159))="","",INDIRECT("L"&amp;ROW(L159)))</f>
        <v/>
      </c>
    </row>
    <row r="159" spans="1:65" ht="11.25" customHeight="1">
      <c r="A159" s="340"/>
      <c r="B159" s="212"/>
      <c r="C159" s="213"/>
      <c r="D159" s="208"/>
      <c r="E159" s="218"/>
      <c r="F159" s="219"/>
      <c r="G159" s="208"/>
      <c r="H159" s="49" t="s">
        <v>71</v>
      </c>
      <c r="I159" s="16" t="s">
        <v>56</v>
      </c>
      <c r="J159" s="46" t="s">
        <v>71</v>
      </c>
      <c r="K159" s="16" t="s">
        <v>60</v>
      </c>
      <c r="L159" s="412"/>
      <c r="M159" s="308"/>
      <c r="BM159" s="93" t="str">
        <f ca="1">IF(INDIRECT("L"&amp;ROW(L159))="","",INDIRECT("L"&amp;ROW(L159)))</f>
        <v/>
      </c>
    </row>
    <row r="160" spans="1:65" ht="11.25" customHeight="1">
      <c r="A160" s="340"/>
      <c r="B160" s="212"/>
      <c r="C160" s="213"/>
      <c r="D160" s="208"/>
      <c r="E160" s="220"/>
      <c r="F160" s="221"/>
      <c r="G160" s="208"/>
      <c r="H160" s="49" t="s">
        <v>71</v>
      </c>
      <c r="I160" s="16" t="s">
        <v>41</v>
      </c>
      <c r="J160" s="46" t="s">
        <v>71</v>
      </c>
      <c r="K160" s="16" t="s">
        <v>59</v>
      </c>
      <c r="L160" s="412"/>
      <c r="M160" s="308"/>
      <c r="BM160" s="93" t="str">
        <f ca="1">IF(INDIRECT("L"&amp;ROW(L159))="","",INDIRECT("L"&amp;ROW(L159)))</f>
        <v/>
      </c>
    </row>
    <row r="161" spans="1:65" ht="11.25" customHeight="1">
      <c r="A161" s="340"/>
      <c r="B161" s="212"/>
      <c r="C161" s="213"/>
      <c r="D161" s="208"/>
      <c r="E161" s="216"/>
      <c r="F161" s="217"/>
      <c r="G161" s="208"/>
      <c r="H161" s="49" t="s">
        <v>71</v>
      </c>
      <c r="I161" s="16" t="s">
        <v>57</v>
      </c>
      <c r="J161" s="46" t="s">
        <v>71</v>
      </c>
      <c r="K161" s="16" t="s">
        <v>61</v>
      </c>
      <c r="L161" s="413" t="s">
        <v>79</v>
      </c>
      <c r="M161" s="414"/>
      <c r="BM161" s="93" t="str">
        <f ca="1">IF(INDIRECT("L"&amp;ROW(L159))="","",INDIRECT("L"&amp;ROW(L159)))</f>
        <v/>
      </c>
    </row>
    <row r="162" spans="1:65" ht="11.25" customHeight="1">
      <c r="A162" s="340"/>
      <c r="B162" s="212"/>
      <c r="C162" s="213"/>
      <c r="D162" s="208"/>
      <c r="E162" s="218"/>
      <c r="F162" s="219"/>
      <c r="G162" s="208"/>
      <c r="H162" s="49" t="s">
        <v>71</v>
      </c>
      <c r="I162" s="16" t="s">
        <v>58</v>
      </c>
      <c r="J162" s="46" t="s">
        <v>71</v>
      </c>
      <c r="K162" s="16" t="s">
        <v>62</v>
      </c>
      <c r="L162" s="412"/>
      <c r="M162" s="308"/>
      <c r="BM162" s="93" t="str">
        <f ca="1">IF(INDIRECT("L"&amp;ROW(L159))="","",INDIRECT("L"&amp;ROW(L159)))</f>
        <v/>
      </c>
    </row>
    <row r="163" spans="1:65" ht="11.25" customHeight="1">
      <c r="A163" s="341"/>
      <c r="B163" s="214"/>
      <c r="C163" s="215"/>
      <c r="D163" s="209"/>
      <c r="E163" s="220"/>
      <c r="F163" s="221"/>
      <c r="G163" s="209"/>
      <c r="H163" s="50" t="s">
        <v>71</v>
      </c>
      <c r="I163" s="17" t="s">
        <v>146</v>
      </c>
      <c r="J163" s="25" t="s">
        <v>71</v>
      </c>
      <c r="K163" s="17" t="s">
        <v>63</v>
      </c>
      <c r="L163" s="415"/>
      <c r="M163" s="309"/>
      <c r="BM163" s="93" t="str">
        <f ca="1">IF(INDIRECT("L"&amp;ROW(L159))="","",INDIRECT("L"&amp;ROW(L159)))</f>
        <v/>
      </c>
    </row>
    <row r="164" spans="1:65" ht="11.25" customHeight="1">
      <c r="A164" s="339">
        <v>27</v>
      </c>
      <c r="B164" s="210"/>
      <c r="C164" s="211"/>
      <c r="D164" s="207"/>
      <c r="E164" s="216"/>
      <c r="F164" s="217"/>
      <c r="G164" s="207"/>
      <c r="H164" s="48" t="s">
        <v>71</v>
      </c>
      <c r="I164" s="15" t="s">
        <v>4</v>
      </c>
      <c r="J164" s="44" t="s">
        <v>71</v>
      </c>
      <c r="K164" s="15" t="s">
        <v>5</v>
      </c>
      <c r="L164" s="410" t="s">
        <v>148</v>
      </c>
      <c r="M164" s="411"/>
      <c r="BM164" s="93" t="str">
        <f ca="1">IF(INDIRECT("L"&amp;ROW(L165))="","",INDIRECT("L"&amp;ROW(L165)))</f>
        <v/>
      </c>
    </row>
    <row r="165" spans="1:65" ht="11.25" customHeight="1">
      <c r="A165" s="340"/>
      <c r="B165" s="212"/>
      <c r="C165" s="213"/>
      <c r="D165" s="208"/>
      <c r="E165" s="218"/>
      <c r="F165" s="219"/>
      <c r="G165" s="208"/>
      <c r="H165" s="49" t="s">
        <v>71</v>
      </c>
      <c r="I165" s="16" t="s">
        <v>56</v>
      </c>
      <c r="J165" s="46" t="s">
        <v>71</v>
      </c>
      <c r="K165" s="16" t="s">
        <v>60</v>
      </c>
      <c r="L165" s="412"/>
      <c r="M165" s="308"/>
      <c r="BM165" s="93" t="str">
        <f ca="1">IF(INDIRECT("L"&amp;ROW(L165))="","",INDIRECT("L"&amp;ROW(L165)))</f>
        <v/>
      </c>
    </row>
    <row r="166" spans="1:65" ht="11.25" customHeight="1">
      <c r="A166" s="340"/>
      <c r="B166" s="212"/>
      <c r="C166" s="213"/>
      <c r="D166" s="208"/>
      <c r="E166" s="220"/>
      <c r="F166" s="221"/>
      <c r="G166" s="208"/>
      <c r="H166" s="49" t="s">
        <v>71</v>
      </c>
      <c r="I166" s="16" t="s">
        <v>41</v>
      </c>
      <c r="J166" s="46" t="s">
        <v>71</v>
      </c>
      <c r="K166" s="16" t="s">
        <v>59</v>
      </c>
      <c r="L166" s="412"/>
      <c r="M166" s="308"/>
      <c r="BM166" s="93" t="str">
        <f ca="1">IF(INDIRECT("L"&amp;ROW(L165))="","",INDIRECT("L"&amp;ROW(L165)))</f>
        <v/>
      </c>
    </row>
    <row r="167" spans="1:65" ht="11.25" customHeight="1">
      <c r="A167" s="340"/>
      <c r="B167" s="212"/>
      <c r="C167" s="213"/>
      <c r="D167" s="208"/>
      <c r="E167" s="216"/>
      <c r="F167" s="217"/>
      <c r="G167" s="208"/>
      <c r="H167" s="49" t="s">
        <v>71</v>
      </c>
      <c r="I167" s="16" t="s">
        <v>57</v>
      </c>
      <c r="J167" s="46" t="s">
        <v>71</v>
      </c>
      <c r="K167" s="16" t="s">
        <v>61</v>
      </c>
      <c r="L167" s="413" t="s">
        <v>79</v>
      </c>
      <c r="M167" s="414"/>
      <c r="BM167" s="93" t="str">
        <f ca="1">IF(INDIRECT("L"&amp;ROW(L165))="","",INDIRECT("L"&amp;ROW(L165)))</f>
        <v/>
      </c>
    </row>
    <row r="168" spans="1:65" ht="11.25" customHeight="1">
      <c r="A168" s="340"/>
      <c r="B168" s="212"/>
      <c r="C168" s="213"/>
      <c r="D168" s="208"/>
      <c r="E168" s="218"/>
      <c r="F168" s="219"/>
      <c r="G168" s="208"/>
      <c r="H168" s="49" t="s">
        <v>71</v>
      </c>
      <c r="I168" s="16" t="s">
        <v>58</v>
      </c>
      <c r="J168" s="46" t="s">
        <v>71</v>
      </c>
      <c r="K168" s="16" t="s">
        <v>62</v>
      </c>
      <c r="L168" s="412"/>
      <c r="M168" s="308"/>
      <c r="BM168" s="93" t="str">
        <f ca="1">IF(INDIRECT("L"&amp;ROW(L165))="","",INDIRECT("L"&amp;ROW(L165)))</f>
        <v/>
      </c>
    </row>
    <row r="169" spans="1:65" ht="11.25" customHeight="1">
      <c r="A169" s="341"/>
      <c r="B169" s="214"/>
      <c r="C169" s="215"/>
      <c r="D169" s="209"/>
      <c r="E169" s="220"/>
      <c r="F169" s="221"/>
      <c r="G169" s="209"/>
      <c r="H169" s="50" t="s">
        <v>71</v>
      </c>
      <c r="I169" s="17" t="s">
        <v>146</v>
      </c>
      <c r="J169" s="25" t="s">
        <v>71</v>
      </c>
      <c r="K169" s="17" t="s">
        <v>63</v>
      </c>
      <c r="L169" s="415"/>
      <c r="M169" s="309"/>
      <c r="BM169" s="93" t="str">
        <f ca="1">IF(INDIRECT("L"&amp;ROW(L165))="","",INDIRECT("L"&amp;ROW(L165)))</f>
        <v/>
      </c>
    </row>
    <row r="170" spans="1:65" ht="11.25" customHeight="1">
      <c r="A170" s="339">
        <v>28</v>
      </c>
      <c r="B170" s="210"/>
      <c r="C170" s="211"/>
      <c r="D170" s="207"/>
      <c r="E170" s="216"/>
      <c r="F170" s="217"/>
      <c r="G170" s="207"/>
      <c r="H170" s="48" t="s">
        <v>71</v>
      </c>
      <c r="I170" s="15" t="s">
        <v>4</v>
      </c>
      <c r="J170" s="44" t="s">
        <v>71</v>
      </c>
      <c r="K170" s="15" t="s">
        <v>5</v>
      </c>
      <c r="L170" s="410" t="s">
        <v>148</v>
      </c>
      <c r="M170" s="411"/>
      <c r="BM170" s="93" t="str">
        <f ca="1">IF(INDIRECT("L"&amp;ROW(L171))="","",INDIRECT("L"&amp;ROW(L171)))</f>
        <v/>
      </c>
    </row>
    <row r="171" spans="1:65" ht="11.25" customHeight="1">
      <c r="A171" s="340"/>
      <c r="B171" s="212"/>
      <c r="C171" s="213"/>
      <c r="D171" s="208"/>
      <c r="E171" s="218"/>
      <c r="F171" s="219"/>
      <c r="G171" s="208"/>
      <c r="H171" s="49" t="s">
        <v>71</v>
      </c>
      <c r="I171" s="16" t="s">
        <v>56</v>
      </c>
      <c r="J171" s="46" t="s">
        <v>71</v>
      </c>
      <c r="K171" s="16" t="s">
        <v>60</v>
      </c>
      <c r="L171" s="412"/>
      <c r="M171" s="308"/>
      <c r="BM171" s="93" t="str">
        <f ca="1">IF(INDIRECT("L"&amp;ROW(L171))="","",INDIRECT("L"&amp;ROW(L171)))</f>
        <v/>
      </c>
    </row>
    <row r="172" spans="1:65" ht="11.25" customHeight="1">
      <c r="A172" s="340"/>
      <c r="B172" s="212"/>
      <c r="C172" s="213"/>
      <c r="D172" s="208"/>
      <c r="E172" s="220"/>
      <c r="F172" s="221"/>
      <c r="G172" s="208"/>
      <c r="H172" s="49" t="s">
        <v>71</v>
      </c>
      <c r="I172" s="16" t="s">
        <v>41</v>
      </c>
      <c r="J172" s="46" t="s">
        <v>71</v>
      </c>
      <c r="K172" s="16" t="s">
        <v>59</v>
      </c>
      <c r="L172" s="412"/>
      <c r="M172" s="308"/>
      <c r="BM172" s="93" t="str">
        <f ca="1">IF(INDIRECT("L"&amp;ROW(L171))="","",INDIRECT("L"&amp;ROW(L171)))</f>
        <v/>
      </c>
    </row>
    <row r="173" spans="1:65" ht="11.25" customHeight="1">
      <c r="A173" s="340"/>
      <c r="B173" s="212"/>
      <c r="C173" s="213"/>
      <c r="D173" s="208"/>
      <c r="E173" s="216"/>
      <c r="F173" s="217"/>
      <c r="G173" s="208"/>
      <c r="H173" s="49" t="s">
        <v>71</v>
      </c>
      <c r="I173" s="16" t="s">
        <v>57</v>
      </c>
      <c r="J173" s="46" t="s">
        <v>71</v>
      </c>
      <c r="K173" s="16" t="s">
        <v>61</v>
      </c>
      <c r="L173" s="413" t="s">
        <v>79</v>
      </c>
      <c r="M173" s="414"/>
      <c r="BM173" s="93" t="str">
        <f ca="1">IF(INDIRECT("L"&amp;ROW(L171))="","",INDIRECT("L"&amp;ROW(L171)))</f>
        <v/>
      </c>
    </row>
    <row r="174" spans="1:65" ht="11.25" customHeight="1">
      <c r="A174" s="340"/>
      <c r="B174" s="212"/>
      <c r="C174" s="213"/>
      <c r="D174" s="208"/>
      <c r="E174" s="218"/>
      <c r="F174" s="219"/>
      <c r="G174" s="208"/>
      <c r="H174" s="49" t="s">
        <v>71</v>
      </c>
      <c r="I174" s="16" t="s">
        <v>58</v>
      </c>
      <c r="J174" s="46" t="s">
        <v>71</v>
      </c>
      <c r="K174" s="16" t="s">
        <v>62</v>
      </c>
      <c r="L174" s="412"/>
      <c r="M174" s="308"/>
      <c r="BM174" s="93" t="str">
        <f ca="1">IF(INDIRECT("L"&amp;ROW(L171))="","",INDIRECT("L"&amp;ROW(L171)))</f>
        <v/>
      </c>
    </row>
    <row r="175" spans="1:65" ht="11.25" customHeight="1">
      <c r="A175" s="341"/>
      <c r="B175" s="214"/>
      <c r="C175" s="215"/>
      <c r="D175" s="209"/>
      <c r="E175" s="220"/>
      <c r="F175" s="221"/>
      <c r="G175" s="209"/>
      <c r="H175" s="50" t="s">
        <v>71</v>
      </c>
      <c r="I175" s="17" t="s">
        <v>146</v>
      </c>
      <c r="J175" s="25" t="s">
        <v>71</v>
      </c>
      <c r="K175" s="17" t="s">
        <v>63</v>
      </c>
      <c r="L175" s="415"/>
      <c r="M175" s="309"/>
      <c r="BM175" s="93" t="str">
        <f ca="1">IF(INDIRECT("L"&amp;ROW(L171))="","",INDIRECT("L"&amp;ROW(L171)))</f>
        <v/>
      </c>
    </row>
    <row r="176" spans="1:65" ht="11.25" customHeight="1">
      <c r="A176" s="339">
        <v>29</v>
      </c>
      <c r="B176" s="210"/>
      <c r="C176" s="211"/>
      <c r="D176" s="207"/>
      <c r="E176" s="216"/>
      <c r="F176" s="217"/>
      <c r="G176" s="207"/>
      <c r="H176" s="48" t="s">
        <v>71</v>
      </c>
      <c r="I176" s="15" t="s">
        <v>4</v>
      </c>
      <c r="J176" s="44" t="s">
        <v>71</v>
      </c>
      <c r="K176" s="15" t="s">
        <v>5</v>
      </c>
      <c r="L176" s="410" t="s">
        <v>148</v>
      </c>
      <c r="M176" s="411"/>
      <c r="BM176" s="93" t="str">
        <f ca="1">IF(INDIRECT("L"&amp;ROW(L177))="","",INDIRECT("L"&amp;ROW(L177)))</f>
        <v/>
      </c>
    </row>
    <row r="177" spans="1:73" ht="11.25" customHeight="1">
      <c r="A177" s="340"/>
      <c r="B177" s="212"/>
      <c r="C177" s="213"/>
      <c r="D177" s="208"/>
      <c r="E177" s="218"/>
      <c r="F177" s="219"/>
      <c r="G177" s="208"/>
      <c r="H177" s="49" t="s">
        <v>71</v>
      </c>
      <c r="I177" s="16" t="s">
        <v>56</v>
      </c>
      <c r="J177" s="46" t="s">
        <v>71</v>
      </c>
      <c r="K177" s="16" t="s">
        <v>60</v>
      </c>
      <c r="L177" s="412"/>
      <c r="M177" s="308"/>
      <c r="BM177" s="93" t="str">
        <f ca="1">IF(INDIRECT("L"&amp;ROW(L177))="","",INDIRECT("L"&amp;ROW(L177)))</f>
        <v/>
      </c>
    </row>
    <row r="178" spans="1:73" ht="11.25" customHeight="1">
      <c r="A178" s="340"/>
      <c r="B178" s="212"/>
      <c r="C178" s="213"/>
      <c r="D178" s="208"/>
      <c r="E178" s="220"/>
      <c r="F178" s="221"/>
      <c r="G178" s="208"/>
      <c r="H178" s="49" t="s">
        <v>71</v>
      </c>
      <c r="I178" s="16" t="s">
        <v>41</v>
      </c>
      <c r="J178" s="46" t="s">
        <v>71</v>
      </c>
      <c r="K178" s="16" t="s">
        <v>59</v>
      </c>
      <c r="L178" s="412"/>
      <c r="M178" s="308"/>
      <c r="BM178" s="93" t="str">
        <f ca="1">IF(INDIRECT("L"&amp;ROW(L177))="","",INDIRECT("L"&amp;ROW(L177)))</f>
        <v/>
      </c>
    </row>
    <row r="179" spans="1:73" ht="11.25" customHeight="1">
      <c r="A179" s="340"/>
      <c r="B179" s="212"/>
      <c r="C179" s="213"/>
      <c r="D179" s="208"/>
      <c r="E179" s="216"/>
      <c r="F179" s="217"/>
      <c r="G179" s="208"/>
      <c r="H179" s="49" t="s">
        <v>71</v>
      </c>
      <c r="I179" s="16" t="s">
        <v>57</v>
      </c>
      <c r="J179" s="46" t="s">
        <v>71</v>
      </c>
      <c r="K179" s="16" t="s">
        <v>61</v>
      </c>
      <c r="L179" s="413" t="s">
        <v>79</v>
      </c>
      <c r="M179" s="414"/>
      <c r="BM179" s="93" t="str">
        <f ca="1">IF(INDIRECT("L"&amp;ROW(L177))="","",INDIRECT("L"&amp;ROW(L177)))</f>
        <v/>
      </c>
    </row>
    <row r="180" spans="1:73" ht="11.25" customHeight="1">
      <c r="A180" s="340"/>
      <c r="B180" s="212"/>
      <c r="C180" s="213"/>
      <c r="D180" s="208"/>
      <c r="E180" s="218"/>
      <c r="F180" s="219"/>
      <c r="G180" s="208"/>
      <c r="H180" s="49" t="s">
        <v>71</v>
      </c>
      <c r="I180" s="16" t="s">
        <v>58</v>
      </c>
      <c r="J180" s="46" t="s">
        <v>71</v>
      </c>
      <c r="K180" s="16" t="s">
        <v>62</v>
      </c>
      <c r="L180" s="412"/>
      <c r="M180" s="308"/>
      <c r="BM180" s="93" t="str">
        <f ca="1">IF(INDIRECT("L"&amp;ROW(L177))="","",INDIRECT("L"&amp;ROW(L177)))</f>
        <v/>
      </c>
    </row>
    <row r="181" spans="1:73" ht="11.25" customHeight="1">
      <c r="A181" s="341"/>
      <c r="B181" s="214"/>
      <c r="C181" s="215"/>
      <c r="D181" s="209"/>
      <c r="E181" s="220"/>
      <c r="F181" s="221"/>
      <c r="G181" s="209"/>
      <c r="H181" s="50" t="s">
        <v>71</v>
      </c>
      <c r="I181" s="17" t="s">
        <v>146</v>
      </c>
      <c r="J181" s="25" t="s">
        <v>71</v>
      </c>
      <c r="K181" s="17" t="s">
        <v>63</v>
      </c>
      <c r="L181" s="415"/>
      <c r="M181" s="309"/>
      <c r="BM181" s="93" t="str">
        <f ca="1">IF(INDIRECT("L"&amp;ROW(L177))="","",INDIRECT("L"&amp;ROW(L177)))</f>
        <v/>
      </c>
    </row>
    <row r="182" spans="1:73" ht="11.25" customHeight="1">
      <c r="A182" s="339">
        <v>30</v>
      </c>
      <c r="B182" s="210"/>
      <c r="C182" s="211"/>
      <c r="D182" s="207"/>
      <c r="E182" s="216"/>
      <c r="F182" s="217"/>
      <c r="G182" s="207"/>
      <c r="H182" s="48" t="s">
        <v>71</v>
      </c>
      <c r="I182" s="15" t="s">
        <v>4</v>
      </c>
      <c r="J182" s="44" t="s">
        <v>71</v>
      </c>
      <c r="K182" s="15" t="s">
        <v>5</v>
      </c>
      <c r="L182" s="410" t="s">
        <v>148</v>
      </c>
      <c r="M182" s="411"/>
      <c r="BM182" s="93" t="str">
        <f ca="1">IF(INDIRECT("L"&amp;ROW(L183))="","",INDIRECT("L"&amp;ROW(L183)))</f>
        <v/>
      </c>
    </row>
    <row r="183" spans="1:73" ht="11.25" customHeight="1">
      <c r="A183" s="340"/>
      <c r="B183" s="212"/>
      <c r="C183" s="213"/>
      <c r="D183" s="208"/>
      <c r="E183" s="218"/>
      <c r="F183" s="219"/>
      <c r="G183" s="208"/>
      <c r="H183" s="49" t="s">
        <v>71</v>
      </c>
      <c r="I183" s="16" t="s">
        <v>56</v>
      </c>
      <c r="J183" s="46" t="s">
        <v>71</v>
      </c>
      <c r="K183" s="16" t="s">
        <v>60</v>
      </c>
      <c r="L183" s="412"/>
      <c r="M183" s="308"/>
      <c r="BM183" s="93" t="str">
        <f ca="1">IF(INDIRECT("L"&amp;ROW(L183))="","",INDIRECT("L"&amp;ROW(L183)))</f>
        <v/>
      </c>
    </row>
    <row r="184" spans="1:73" ht="11.25" customHeight="1">
      <c r="A184" s="340"/>
      <c r="B184" s="212"/>
      <c r="C184" s="213"/>
      <c r="D184" s="208"/>
      <c r="E184" s="220"/>
      <c r="F184" s="221"/>
      <c r="G184" s="208"/>
      <c r="H184" s="49" t="s">
        <v>71</v>
      </c>
      <c r="I184" s="16" t="s">
        <v>41</v>
      </c>
      <c r="J184" s="46" t="s">
        <v>71</v>
      </c>
      <c r="K184" s="16" t="s">
        <v>59</v>
      </c>
      <c r="L184" s="412"/>
      <c r="M184" s="308"/>
      <c r="BM184" s="93" t="str">
        <f ca="1">IF(INDIRECT("L"&amp;ROW(L183))="","",INDIRECT("L"&amp;ROW(L183)))</f>
        <v/>
      </c>
    </row>
    <row r="185" spans="1:73" ht="11.25" customHeight="1">
      <c r="A185" s="340"/>
      <c r="B185" s="212"/>
      <c r="C185" s="213"/>
      <c r="D185" s="208"/>
      <c r="E185" s="216"/>
      <c r="F185" s="217"/>
      <c r="G185" s="208"/>
      <c r="H185" s="49" t="s">
        <v>71</v>
      </c>
      <c r="I185" s="16" t="s">
        <v>57</v>
      </c>
      <c r="J185" s="46" t="s">
        <v>71</v>
      </c>
      <c r="K185" s="16" t="s">
        <v>61</v>
      </c>
      <c r="L185" s="413" t="s">
        <v>79</v>
      </c>
      <c r="M185" s="414"/>
      <c r="BM185" s="93" t="str">
        <f ca="1">IF(INDIRECT("L"&amp;ROW(L183))="","",INDIRECT("L"&amp;ROW(L183)))</f>
        <v/>
      </c>
    </row>
    <row r="186" spans="1:73" ht="11.25" customHeight="1">
      <c r="A186" s="340"/>
      <c r="B186" s="212"/>
      <c r="C186" s="213"/>
      <c r="D186" s="208"/>
      <c r="E186" s="218"/>
      <c r="F186" s="219"/>
      <c r="G186" s="208"/>
      <c r="H186" s="49" t="s">
        <v>71</v>
      </c>
      <c r="I186" s="16" t="s">
        <v>58</v>
      </c>
      <c r="J186" s="46" t="s">
        <v>71</v>
      </c>
      <c r="K186" s="16" t="s">
        <v>62</v>
      </c>
      <c r="L186" s="412"/>
      <c r="M186" s="308"/>
      <c r="BM186" s="93" t="str">
        <f ca="1">IF(INDIRECT("L"&amp;ROW(L183))="","",INDIRECT("L"&amp;ROW(L183)))</f>
        <v/>
      </c>
    </row>
    <row r="187" spans="1:73" ht="11.25" customHeight="1" thickBot="1">
      <c r="A187" s="341"/>
      <c r="B187" s="214"/>
      <c r="C187" s="215"/>
      <c r="D187" s="209"/>
      <c r="E187" s="220"/>
      <c r="F187" s="221"/>
      <c r="G187" s="209"/>
      <c r="H187" s="50" t="s">
        <v>71</v>
      </c>
      <c r="I187" s="17" t="s">
        <v>146</v>
      </c>
      <c r="J187" s="25" t="s">
        <v>71</v>
      </c>
      <c r="K187" s="17" t="s">
        <v>63</v>
      </c>
      <c r="L187" s="437"/>
      <c r="M187" s="315"/>
      <c r="BM187" s="93" t="str">
        <f ca="1">IF(INDIRECT("L"&amp;ROW(L183))="","",INDIRECT("L"&amp;ROW(L183)))</f>
        <v/>
      </c>
    </row>
    <row r="188" spans="1:73" s="6" customFormat="1" ht="28.4" customHeight="1" thickTop="1">
      <c r="A188" s="434" t="s">
        <v>73</v>
      </c>
      <c r="B188" s="434"/>
      <c r="C188" s="434"/>
      <c r="D188" s="434"/>
      <c r="E188" s="322"/>
      <c r="F188" s="322"/>
      <c r="G188" s="322"/>
      <c r="I188" s="435" t="s">
        <v>72</v>
      </c>
      <c r="J188" s="435"/>
      <c r="K188" s="436"/>
      <c r="L188" s="243"/>
      <c r="M188"/>
      <c r="N188"/>
      <c r="O188" s="110"/>
      <c r="P188" s="95"/>
      <c r="Q188" s="95"/>
      <c r="R188" s="95"/>
      <c r="S188" s="95"/>
      <c r="T188" s="96"/>
      <c r="U188" s="95"/>
      <c r="V188" s="95"/>
      <c r="W188" s="96"/>
      <c r="X188" s="95"/>
      <c r="Y188" s="95"/>
      <c r="Z188" s="96"/>
      <c r="AA188" s="95"/>
      <c r="AB188" s="95"/>
      <c r="AC188" s="96"/>
      <c r="AD188" s="95"/>
      <c r="AE188" s="95"/>
      <c r="AF188" s="96"/>
      <c r="AG188" s="95"/>
      <c r="AH188" s="95"/>
      <c r="AI188" s="96"/>
      <c r="AJ188" s="95"/>
      <c r="AK188" s="95"/>
      <c r="AL188" s="96"/>
      <c r="AM188" s="95"/>
      <c r="AN188" s="95"/>
      <c r="AO188" s="96"/>
      <c r="AP188" s="95"/>
      <c r="AQ188" s="95"/>
      <c r="AR188" s="96"/>
      <c r="AS188" s="95"/>
      <c r="AT188" s="95"/>
      <c r="AU188" s="96"/>
      <c r="AV188" s="95"/>
      <c r="AW188" s="95"/>
      <c r="AX188" s="110"/>
      <c r="AY188" s="110"/>
      <c r="AZ188" s="106"/>
      <c r="BA188" s="106"/>
      <c r="BB188" s="106"/>
      <c r="BC188" s="106"/>
      <c r="BD188" s="106"/>
      <c r="BE188" s="106"/>
      <c r="BF188" s="106"/>
      <c r="BG188" s="106"/>
      <c r="BH188" s="106"/>
      <c r="BI188" s="106"/>
      <c r="BJ188" s="106"/>
      <c r="BK188" s="106"/>
      <c r="BL188" s="110"/>
      <c r="BM188" s="11"/>
      <c r="BN188" s="8"/>
      <c r="BO188" s="12"/>
      <c r="BP188"/>
      <c r="BQ188"/>
      <c r="BR188"/>
      <c r="BS188"/>
      <c r="BT188"/>
      <c r="BU188"/>
    </row>
    <row r="189" spans="1:73" ht="17" customHeight="1">
      <c r="A189" s="24" t="s">
        <v>50</v>
      </c>
      <c r="B189" s="7"/>
    </row>
    <row r="190" spans="1:73" ht="17" customHeight="1">
      <c r="A190" s="22" t="s">
        <v>51</v>
      </c>
      <c r="B190" s="354" t="s">
        <v>136</v>
      </c>
      <c r="C190" s="354"/>
      <c r="D190" s="354"/>
      <c r="E190" s="354"/>
      <c r="F190" s="354"/>
      <c r="G190" s="354"/>
      <c r="H190" s="354"/>
      <c r="I190" s="354"/>
      <c r="J190" s="354"/>
      <c r="K190" s="354"/>
      <c r="L190" s="354"/>
      <c r="M190" s="354"/>
    </row>
    <row r="191" spans="1:73" ht="30.9" customHeight="1">
      <c r="A191" s="22" t="s">
        <v>52</v>
      </c>
      <c r="B191" s="354" t="s">
        <v>89</v>
      </c>
      <c r="C191" s="354"/>
      <c r="D191" s="354"/>
      <c r="E191" s="354"/>
      <c r="F191" s="354"/>
      <c r="G191" s="354"/>
      <c r="H191" s="354"/>
      <c r="I191" s="354"/>
      <c r="J191" s="354"/>
      <c r="K191" s="354"/>
      <c r="L191" s="354"/>
      <c r="M191" s="354"/>
      <c r="BN191" s="20"/>
      <c r="BO191" s="23"/>
    </row>
    <row r="192" spans="1:73" ht="17" customHeight="1">
      <c r="A192" s="22" t="s">
        <v>53</v>
      </c>
      <c r="B192" s="354" t="s">
        <v>124</v>
      </c>
      <c r="C192" s="354"/>
      <c r="D192" s="354"/>
      <c r="E192" s="354"/>
      <c r="F192" s="354"/>
      <c r="G192" s="354"/>
      <c r="H192" s="354"/>
      <c r="I192" s="354"/>
      <c r="J192" s="354"/>
      <c r="K192" s="354"/>
      <c r="L192" s="354"/>
      <c r="M192" s="354"/>
      <c r="V192" s="110"/>
      <c r="W192" s="111"/>
      <c r="X192" s="110"/>
      <c r="Y192" s="110"/>
      <c r="Z192" s="111"/>
      <c r="AA192" s="110"/>
      <c r="AB192" s="110"/>
      <c r="AC192" s="111"/>
      <c r="AD192" s="110"/>
      <c r="AE192" s="110"/>
      <c r="AF192" s="111"/>
      <c r="AG192" s="110"/>
      <c r="AH192" s="110"/>
      <c r="AI192" s="111"/>
      <c r="AJ192" s="110"/>
      <c r="AK192" s="110"/>
      <c r="AL192" s="111"/>
      <c r="AM192" s="110"/>
      <c r="AN192" s="110"/>
      <c r="AO192" s="111"/>
      <c r="AP192" s="110"/>
      <c r="AQ192" s="110"/>
      <c r="AR192" s="111"/>
      <c r="AS192" s="110"/>
      <c r="AT192" s="110"/>
      <c r="AU192" s="111"/>
      <c r="AV192" s="110"/>
    </row>
    <row r="193" spans="1:73" s="8" customFormat="1" ht="58.45" customHeight="1">
      <c r="A193" s="22" t="s">
        <v>54</v>
      </c>
      <c r="B193" s="354" t="s">
        <v>153</v>
      </c>
      <c r="C193" s="354"/>
      <c r="D193" s="354"/>
      <c r="E193" s="354"/>
      <c r="F193" s="354"/>
      <c r="G193" s="354"/>
      <c r="H193" s="354"/>
      <c r="I193" s="354"/>
      <c r="J193" s="354"/>
      <c r="K193" s="354"/>
      <c r="L193" s="354"/>
      <c r="M193" s="354"/>
      <c r="N193"/>
      <c r="O193" s="95"/>
      <c r="P193" s="95"/>
      <c r="Q193" s="95"/>
      <c r="R193" s="95"/>
      <c r="S193" s="95"/>
      <c r="T193" s="96"/>
      <c r="U193" s="95"/>
      <c r="V193" s="95"/>
      <c r="W193" s="96"/>
      <c r="X193" s="95"/>
      <c r="Y193" s="95"/>
      <c r="Z193" s="96"/>
      <c r="AA193" s="95"/>
      <c r="AB193" s="95"/>
      <c r="AC193" s="96"/>
      <c r="AD193" s="95"/>
      <c r="AE193" s="95"/>
      <c r="AF193" s="96"/>
      <c r="AG193" s="95"/>
      <c r="AH193" s="95"/>
      <c r="AI193" s="96"/>
      <c r="AJ193" s="95"/>
      <c r="AK193" s="95"/>
      <c r="AL193" s="96"/>
      <c r="AM193" s="95"/>
      <c r="AN193" s="95"/>
      <c r="AO193" s="96"/>
      <c r="AP193" s="95"/>
      <c r="AQ193" s="95"/>
      <c r="AR193" s="96"/>
      <c r="AS193" s="95"/>
      <c r="AT193" s="95"/>
      <c r="AU193" s="96"/>
      <c r="AV193" s="95"/>
      <c r="AW193" s="95"/>
      <c r="AX193" s="95"/>
      <c r="AY193" s="95"/>
      <c r="AZ193" s="97"/>
      <c r="BA193" s="97"/>
      <c r="BB193" s="97"/>
      <c r="BC193" s="97"/>
      <c r="BD193" s="97"/>
      <c r="BE193" s="97"/>
      <c r="BF193" s="97"/>
      <c r="BG193" s="97"/>
      <c r="BH193" s="97"/>
      <c r="BI193" s="97"/>
      <c r="BJ193" s="97"/>
      <c r="BK193" s="97"/>
      <c r="BL193" s="97"/>
      <c r="BM193" s="11"/>
      <c r="BO193" s="12"/>
      <c r="BP193"/>
      <c r="BQ193"/>
      <c r="BR193"/>
      <c r="BS193"/>
      <c r="BT193"/>
      <c r="BU193"/>
    </row>
    <row r="194" spans="1:73" s="8" customFormat="1" ht="38.25" customHeight="1">
      <c r="A194" s="22" t="s">
        <v>55</v>
      </c>
      <c r="B194" s="354" t="s">
        <v>152</v>
      </c>
      <c r="C194" s="354"/>
      <c r="D194" s="354"/>
      <c r="E194" s="354"/>
      <c r="F194" s="354"/>
      <c r="G194" s="354"/>
      <c r="H194" s="354"/>
      <c r="I194" s="354"/>
      <c r="J194" s="354"/>
      <c r="K194" s="354"/>
      <c r="L194" s="354"/>
      <c r="M194" s="354"/>
      <c r="N194"/>
      <c r="O194" s="95"/>
      <c r="P194" s="95"/>
      <c r="Q194" s="95"/>
      <c r="R194" s="95"/>
      <c r="S194" s="95"/>
      <c r="T194" s="96"/>
      <c r="U194" s="95"/>
      <c r="V194" s="95"/>
      <c r="W194" s="96"/>
      <c r="X194" s="95"/>
      <c r="Y194" s="95"/>
      <c r="Z194" s="96"/>
      <c r="AA194" s="95"/>
      <c r="AB194" s="95"/>
      <c r="AC194" s="96"/>
      <c r="AD194" s="95"/>
      <c r="AE194" s="95"/>
      <c r="AF194" s="96"/>
      <c r="AG194" s="95"/>
      <c r="AH194" s="95"/>
      <c r="AI194" s="96"/>
      <c r="AJ194" s="95"/>
      <c r="AK194" s="95"/>
      <c r="AL194" s="96"/>
      <c r="AM194" s="95"/>
      <c r="AN194" s="95"/>
      <c r="AO194" s="96"/>
      <c r="AP194" s="95"/>
      <c r="AQ194" s="95"/>
      <c r="AR194" s="96"/>
      <c r="AS194" s="95"/>
      <c r="AT194" s="95"/>
      <c r="AU194" s="96"/>
      <c r="AV194" s="95"/>
      <c r="AW194" s="95"/>
      <c r="AX194" s="95"/>
      <c r="AY194" s="95"/>
      <c r="AZ194" s="97"/>
      <c r="BA194" s="97"/>
      <c r="BB194" s="97"/>
      <c r="BC194" s="97"/>
      <c r="BD194" s="97"/>
      <c r="BE194" s="97"/>
      <c r="BF194" s="97"/>
      <c r="BG194" s="97"/>
      <c r="BH194" s="97"/>
      <c r="BI194" s="97"/>
      <c r="BJ194" s="97"/>
      <c r="BK194" s="97"/>
      <c r="BL194" s="97"/>
      <c r="BM194" s="11"/>
      <c r="BO194" s="12"/>
      <c r="BP194"/>
      <c r="BQ194"/>
      <c r="BR194"/>
      <c r="BS194"/>
      <c r="BT194"/>
      <c r="BU194"/>
    </row>
    <row r="195" spans="1:73" s="20" customFormat="1">
      <c r="M195" s="21"/>
      <c r="N195"/>
      <c r="O195" s="109"/>
      <c r="P195" s="110"/>
      <c r="Q195" s="110"/>
      <c r="R195" s="110"/>
      <c r="S195" s="110"/>
      <c r="T195" s="111"/>
      <c r="U195" s="110"/>
      <c r="V195" s="95"/>
      <c r="W195" s="96"/>
      <c r="X195" s="95"/>
      <c r="Y195" s="95"/>
      <c r="Z195" s="96"/>
      <c r="AA195" s="95"/>
      <c r="AB195" s="95"/>
      <c r="AC195" s="96"/>
      <c r="AD195" s="95"/>
      <c r="AE195" s="95"/>
      <c r="AF195" s="96"/>
      <c r="AG195" s="95"/>
      <c r="AH195" s="95"/>
      <c r="AI195" s="96"/>
      <c r="AJ195" s="95"/>
      <c r="AK195" s="95"/>
      <c r="AL195" s="96"/>
      <c r="AM195" s="95"/>
      <c r="AN195" s="95"/>
      <c r="AO195" s="96"/>
      <c r="AP195" s="95"/>
      <c r="AQ195" s="95"/>
      <c r="AR195" s="96"/>
      <c r="AS195" s="95"/>
      <c r="AT195" s="95"/>
      <c r="AU195" s="96"/>
      <c r="AV195" s="95"/>
      <c r="AW195" s="109"/>
      <c r="AX195" s="109"/>
      <c r="AY195" s="109"/>
      <c r="AZ195" s="109"/>
      <c r="BA195" s="109"/>
      <c r="BB195" s="109"/>
      <c r="BC195" s="109"/>
      <c r="BD195" s="109"/>
      <c r="BE195" s="109"/>
      <c r="BF195" s="109"/>
      <c r="BG195" s="109"/>
      <c r="BH195" s="109"/>
      <c r="BI195" s="109"/>
      <c r="BJ195" s="109"/>
      <c r="BK195" s="109"/>
      <c r="BL195" s="109"/>
      <c r="BM195" s="11"/>
      <c r="BN195" s="8"/>
      <c r="BO195" s="12"/>
      <c r="BP195"/>
      <c r="BQ195"/>
      <c r="BR195"/>
      <c r="BS195"/>
      <c r="BT195"/>
      <c r="BU195"/>
    </row>
    <row r="202" spans="1:73">
      <c r="V202" s="109"/>
      <c r="W202" s="114"/>
      <c r="X202" s="109"/>
      <c r="Y202" s="109"/>
      <c r="Z202" s="114"/>
      <c r="AA202" s="109"/>
      <c r="AB202" s="109"/>
      <c r="AC202" s="114"/>
      <c r="AD202" s="109"/>
      <c r="AE202" s="109"/>
      <c r="AF202" s="114"/>
      <c r="AG202" s="109"/>
      <c r="AH202" s="109"/>
      <c r="AI202" s="114"/>
      <c r="AJ202" s="109"/>
      <c r="AK202" s="109"/>
      <c r="AL202" s="114"/>
      <c r="AM202" s="109"/>
      <c r="AN202" s="109"/>
      <c r="AO202" s="114"/>
      <c r="AP202" s="109"/>
      <c r="AQ202" s="109"/>
      <c r="AR202" s="114"/>
      <c r="AS202" s="109"/>
      <c r="AT202" s="109"/>
      <c r="AU202" s="114"/>
      <c r="AV202" s="109"/>
    </row>
    <row r="205" spans="1:73">
      <c r="P205" s="109"/>
      <c r="Q205" s="109"/>
      <c r="R205" s="109"/>
      <c r="S205" s="109"/>
      <c r="T205" s="114"/>
      <c r="U205" s="109"/>
    </row>
  </sheetData>
  <sheetProtection formatRows="0"/>
  <mergeCells count="493">
    <mergeCell ref="L150:M151"/>
    <mergeCell ref="L140:M140"/>
    <mergeCell ref="L141:M142"/>
    <mergeCell ref="L143:M143"/>
    <mergeCell ref="L144:M145"/>
    <mergeCell ref="L146:M146"/>
    <mergeCell ref="AU22:AV23"/>
    <mergeCell ref="S22:S25"/>
    <mergeCell ref="V22:V25"/>
    <mergeCell ref="Y22:Y25"/>
    <mergeCell ref="AB22:AB25"/>
    <mergeCell ref="AE22:AE25"/>
    <mergeCell ref="AH22:AH25"/>
    <mergeCell ref="AK22:AK25"/>
    <mergeCell ref="AN22:AN25"/>
    <mergeCell ref="AQ22:AQ25"/>
    <mergeCell ref="AT22:AT25"/>
    <mergeCell ref="Z22:AA23"/>
    <mergeCell ref="AC22:AD23"/>
    <mergeCell ref="AF22:AG23"/>
    <mergeCell ref="AI22:AJ23"/>
    <mergeCell ref="AL22:AM23"/>
    <mergeCell ref="L77:M77"/>
    <mergeCell ref="L35:M35"/>
    <mergeCell ref="T22:U23"/>
    <mergeCell ref="W22:X23"/>
    <mergeCell ref="P48:R49"/>
    <mergeCell ref="T48:U49"/>
    <mergeCell ref="S48:S51"/>
    <mergeCell ref="V48:V49"/>
    <mergeCell ref="V50:V51"/>
    <mergeCell ref="P30:U31"/>
    <mergeCell ref="Q34:R34"/>
    <mergeCell ref="Q35:R35"/>
    <mergeCell ref="Q36:R36"/>
    <mergeCell ref="AE4:AG5"/>
    <mergeCell ref="I4:J4"/>
    <mergeCell ref="AS7:AS18"/>
    <mergeCell ref="AR19:AS19"/>
    <mergeCell ref="AD7:AD18"/>
    <mergeCell ref="AG7:AG18"/>
    <mergeCell ref="AJ7:AJ18"/>
    <mergeCell ref="AC19:AD19"/>
    <mergeCell ref="AF19:AG19"/>
    <mergeCell ref="AI19:AJ19"/>
    <mergeCell ref="X7:X18"/>
    <mergeCell ref="W19:X19"/>
    <mergeCell ref="P4:R5"/>
    <mergeCell ref="Q17:R17"/>
    <mergeCell ref="Q18:R18"/>
    <mergeCell ref="AO19:AP19"/>
    <mergeCell ref="Q15:R15"/>
    <mergeCell ref="Q16:R16"/>
    <mergeCell ref="L8:M8"/>
    <mergeCell ref="L9:M10"/>
    <mergeCell ref="L11:M11"/>
    <mergeCell ref="L12:M13"/>
    <mergeCell ref="L14:M14"/>
    <mergeCell ref="L15:M16"/>
    <mergeCell ref="AU19:AV19"/>
    <mergeCell ref="AF24:AG25"/>
    <mergeCell ref="AI24:AJ25"/>
    <mergeCell ref="AL24:AM25"/>
    <mergeCell ref="AO24:AP25"/>
    <mergeCell ref="AR24:AS25"/>
    <mergeCell ref="AU24:AV25"/>
    <mergeCell ref="AF21:AG21"/>
    <mergeCell ref="AI21:AJ21"/>
    <mergeCell ref="AL21:AM21"/>
    <mergeCell ref="AO21:AP21"/>
    <mergeCell ref="AR21:AS21"/>
    <mergeCell ref="AU21:AV21"/>
    <mergeCell ref="AO22:AP23"/>
    <mergeCell ref="AR22:AS23"/>
    <mergeCell ref="AB4:AD5"/>
    <mergeCell ref="P21:R21"/>
    <mergeCell ref="Q44:R44"/>
    <mergeCell ref="P45:R45"/>
    <mergeCell ref="Z19:AA19"/>
    <mergeCell ref="AL19:AM19"/>
    <mergeCell ref="AA30:AA31"/>
    <mergeCell ref="AB30:AC31"/>
    <mergeCell ref="P24:R25"/>
    <mergeCell ref="T24:U25"/>
    <mergeCell ref="W24:X25"/>
    <mergeCell ref="Z24:AA25"/>
    <mergeCell ref="AC24:AD25"/>
    <mergeCell ref="X30:Y31"/>
    <mergeCell ref="P32:R32"/>
    <mergeCell ref="Q37:Q38"/>
    <mergeCell ref="Q39:R39"/>
    <mergeCell ref="Q41:R41"/>
    <mergeCell ref="Q42:R42"/>
    <mergeCell ref="Q43:R43"/>
    <mergeCell ref="P33:P44"/>
    <mergeCell ref="Q33:R33"/>
    <mergeCell ref="U33:U44"/>
    <mergeCell ref="V37:W37"/>
    <mergeCell ref="L75:M76"/>
    <mergeCell ref="AT2:AV2"/>
    <mergeCell ref="AT3:AV3"/>
    <mergeCell ref="Y2:AA2"/>
    <mergeCell ref="V3:X3"/>
    <mergeCell ref="Y3:AA3"/>
    <mergeCell ref="Y4:AA5"/>
    <mergeCell ref="AK2:AM2"/>
    <mergeCell ref="AN2:AP2"/>
    <mergeCell ref="AK3:AM3"/>
    <mergeCell ref="AN3:AP3"/>
    <mergeCell ref="AK4:AM5"/>
    <mergeCell ref="AN4:AP5"/>
    <mergeCell ref="AH4:AJ5"/>
    <mergeCell ref="AT4:AV5"/>
    <mergeCell ref="AQ2:AS2"/>
    <mergeCell ref="AQ3:AS3"/>
    <mergeCell ref="AQ4:AS5"/>
    <mergeCell ref="AB2:AD2"/>
    <mergeCell ref="AE2:AG2"/>
    <mergeCell ref="AH2:AJ2"/>
    <mergeCell ref="AB3:AD3"/>
    <mergeCell ref="AE3:AG3"/>
    <mergeCell ref="AH3:AJ3"/>
    <mergeCell ref="L84:M85"/>
    <mergeCell ref="L86:M86"/>
    <mergeCell ref="L87:M88"/>
    <mergeCell ref="L165:M166"/>
    <mergeCell ref="L167:M167"/>
    <mergeCell ref="L168:M169"/>
    <mergeCell ref="L156:M157"/>
    <mergeCell ref="L158:M158"/>
    <mergeCell ref="L159:M160"/>
    <mergeCell ref="L161:M161"/>
    <mergeCell ref="L162:M163"/>
    <mergeCell ref="L164:M164"/>
    <mergeCell ref="L152:M152"/>
    <mergeCell ref="L153:M154"/>
    <mergeCell ref="L120:M121"/>
    <mergeCell ref="L122:M122"/>
    <mergeCell ref="L123:M124"/>
    <mergeCell ref="L125:M125"/>
    <mergeCell ref="L126:M127"/>
    <mergeCell ref="L128:M128"/>
    <mergeCell ref="L155:M155"/>
    <mergeCell ref="L89:M89"/>
    <mergeCell ref="L90:M91"/>
    <mergeCell ref="L92:M92"/>
    <mergeCell ref="L62:M62"/>
    <mergeCell ref="L63:M64"/>
    <mergeCell ref="L65:M65"/>
    <mergeCell ref="L66:M67"/>
    <mergeCell ref="L68:M68"/>
    <mergeCell ref="L147:M148"/>
    <mergeCell ref="L149:M149"/>
    <mergeCell ref="L102:M103"/>
    <mergeCell ref="L104:M104"/>
    <mergeCell ref="L71:M71"/>
    <mergeCell ref="L72:M73"/>
    <mergeCell ref="L74:M74"/>
    <mergeCell ref="L80:M80"/>
    <mergeCell ref="L81:M82"/>
    <mergeCell ref="L83:M83"/>
    <mergeCell ref="L116:M116"/>
    <mergeCell ref="L117:M118"/>
    <mergeCell ref="L119:M119"/>
    <mergeCell ref="L98:M98"/>
    <mergeCell ref="L99:M100"/>
    <mergeCell ref="L101:M101"/>
    <mergeCell ref="L105:M106"/>
    <mergeCell ref="L107:M107"/>
    <mergeCell ref="L108:M109"/>
    <mergeCell ref="L26:M26"/>
    <mergeCell ref="L27:M28"/>
    <mergeCell ref="L29:M29"/>
    <mergeCell ref="L30:M31"/>
    <mergeCell ref="L32:M32"/>
    <mergeCell ref="B193:M193"/>
    <mergeCell ref="B194:M194"/>
    <mergeCell ref="L182:M182"/>
    <mergeCell ref="L176:M176"/>
    <mergeCell ref="L177:M178"/>
    <mergeCell ref="L179:M179"/>
    <mergeCell ref="L180:M181"/>
    <mergeCell ref="E152:F154"/>
    <mergeCell ref="G152:G157"/>
    <mergeCell ref="E155:F157"/>
    <mergeCell ref="D92:D97"/>
    <mergeCell ref="E92:F94"/>
    <mergeCell ref="G92:G97"/>
    <mergeCell ref="E95:F97"/>
    <mergeCell ref="L93:M94"/>
    <mergeCell ref="L95:M95"/>
    <mergeCell ref="L96:M97"/>
    <mergeCell ref="L69:M70"/>
    <mergeCell ref="L48:M49"/>
    <mergeCell ref="A188:D188"/>
    <mergeCell ref="I188:J188"/>
    <mergeCell ref="K188:L188"/>
    <mergeCell ref="B190:M190"/>
    <mergeCell ref="B191:M191"/>
    <mergeCell ref="B192:M192"/>
    <mergeCell ref="A182:A187"/>
    <mergeCell ref="B182:C187"/>
    <mergeCell ref="D182:D187"/>
    <mergeCell ref="E182:F184"/>
    <mergeCell ref="G182:G187"/>
    <mergeCell ref="E185:F187"/>
    <mergeCell ref="L183:M184"/>
    <mergeCell ref="L185:M185"/>
    <mergeCell ref="L186:M187"/>
    <mergeCell ref="E188:G188"/>
    <mergeCell ref="A176:A181"/>
    <mergeCell ref="B176:C181"/>
    <mergeCell ref="D176:D181"/>
    <mergeCell ref="E176:F178"/>
    <mergeCell ref="G176:G181"/>
    <mergeCell ref="E179:F181"/>
    <mergeCell ref="L78:M79"/>
    <mergeCell ref="A170:A175"/>
    <mergeCell ref="B170:C175"/>
    <mergeCell ref="D170:D175"/>
    <mergeCell ref="E170:F172"/>
    <mergeCell ref="G170:G175"/>
    <mergeCell ref="E173:F175"/>
    <mergeCell ref="L170:M170"/>
    <mergeCell ref="L171:M172"/>
    <mergeCell ref="L173:M173"/>
    <mergeCell ref="L174:M175"/>
    <mergeCell ref="A164:A169"/>
    <mergeCell ref="B164:C169"/>
    <mergeCell ref="D164:D169"/>
    <mergeCell ref="E164:F166"/>
    <mergeCell ref="G164:G169"/>
    <mergeCell ref="E167:F169"/>
    <mergeCell ref="A158:A163"/>
    <mergeCell ref="B158:C163"/>
    <mergeCell ref="D158:D163"/>
    <mergeCell ref="E158:F160"/>
    <mergeCell ref="G158:G163"/>
    <mergeCell ref="E161:F163"/>
    <mergeCell ref="A152:A157"/>
    <mergeCell ref="B152:C157"/>
    <mergeCell ref="D152:D157"/>
    <mergeCell ref="A140:A145"/>
    <mergeCell ref="B140:C145"/>
    <mergeCell ref="D140:D145"/>
    <mergeCell ref="E140:F142"/>
    <mergeCell ref="G140:G145"/>
    <mergeCell ref="E143:F145"/>
    <mergeCell ref="A146:A151"/>
    <mergeCell ref="B146:C151"/>
    <mergeCell ref="D146:D151"/>
    <mergeCell ref="E146:F148"/>
    <mergeCell ref="G146:G151"/>
    <mergeCell ref="E149:F151"/>
    <mergeCell ref="A128:A133"/>
    <mergeCell ref="B128:C133"/>
    <mergeCell ref="D128:D133"/>
    <mergeCell ref="E128:F130"/>
    <mergeCell ref="G128:G133"/>
    <mergeCell ref="E131:F133"/>
    <mergeCell ref="L129:M130"/>
    <mergeCell ref="L131:M131"/>
    <mergeCell ref="L132:M133"/>
    <mergeCell ref="A122:A127"/>
    <mergeCell ref="B122:C127"/>
    <mergeCell ref="D122:D127"/>
    <mergeCell ref="E122:F124"/>
    <mergeCell ref="G122:G127"/>
    <mergeCell ref="E125:F127"/>
    <mergeCell ref="A116:A121"/>
    <mergeCell ref="B116:C121"/>
    <mergeCell ref="D116:D121"/>
    <mergeCell ref="E116:F118"/>
    <mergeCell ref="G116:G121"/>
    <mergeCell ref="E119:F121"/>
    <mergeCell ref="A110:A115"/>
    <mergeCell ref="B110:C115"/>
    <mergeCell ref="D110:D115"/>
    <mergeCell ref="E110:F112"/>
    <mergeCell ref="G110:G115"/>
    <mergeCell ref="E113:F115"/>
    <mergeCell ref="L111:M112"/>
    <mergeCell ref="L113:M113"/>
    <mergeCell ref="L114:M115"/>
    <mergeCell ref="L110:M110"/>
    <mergeCell ref="A104:A109"/>
    <mergeCell ref="B104:C109"/>
    <mergeCell ref="D104:D109"/>
    <mergeCell ref="E104:F106"/>
    <mergeCell ref="G104:G109"/>
    <mergeCell ref="E107:F109"/>
    <mergeCell ref="A98:A103"/>
    <mergeCell ref="B98:C103"/>
    <mergeCell ref="D98:D103"/>
    <mergeCell ref="E98:F100"/>
    <mergeCell ref="G98:G103"/>
    <mergeCell ref="E101:F103"/>
    <mergeCell ref="D86:D91"/>
    <mergeCell ref="E86:F88"/>
    <mergeCell ref="G86:G91"/>
    <mergeCell ref="E89:F91"/>
    <mergeCell ref="A80:A85"/>
    <mergeCell ref="B80:C85"/>
    <mergeCell ref="D80:D85"/>
    <mergeCell ref="E80:F82"/>
    <mergeCell ref="G80:G85"/>
    <mergeCell ref="E83:F85"/>
    <mergeCell ref="A86:A91"/>
    <mergeCell ref="B86:C91"/>
    <mergeCell ref="L38:M38"/>
    <mergeCell ref="L39:M40"/>
    <mergeCell ref="L41:M41"/>
    <mergeCell ref="L42:M43"/>
    <mergeCell ref="L44:M44"/>
    <mergeCell ref="L45:M46"/>
    <mergeCell ref="L47:M47"/>
    <mergeCell ref="B50:C55"/>
    <mergeCell ref="D50:D55"/>
    <mergeCell ref="E50:F52"/>
    <mergeCell ref="L50:M50"/>
    <mergeCell ref="L51:M52"/>
    <mergeCell ref="L53:M53"/>
    <mergeCell ref="L54:M55"/>
    <mergeCell ref="A56:A61"/>
    <mergeCell ref="B56:C61"/>
    <mergeCell ref="D56:D61"/>
    <mergeCell ref="E56:F58"/>
    <mergeCell ref="G56:G61"/>
    <mergeCell ref="E59:F61"/>
    <mergeCell ref="L57:M58"/>
    <mergeCell ref="L59:M59"/>
    <mergeCell ref="L60:M61"/>
    <mergeCell ref="L56:M56"/>
    <mergeCell ref="P3:R3"/>
    <mergeCell ref="BK6:BK7"/>
    <mergeCell ref="E7:F7"/>
    <mergeCell ref="P6:R6"/>
    <mergeCell ref="A8:A13"/>
    <mergeCell ref="B8:C13"/>
    <mergeCell ref="D8:D13"/>
    <mergeCell ref="E8:F10"/>
    <mergeCell ref="G8:G13"/>
    <mergeCell ref="BD6:BD7"/>
    <mergeCell ref="BE6:BE7"/>
    <mergeCell ref="BF6:BF7"/>
    <mergeCell ref="BG6:BG7"/>
    <mergeCell ref="BH6:BH7"/>
    <mergeCell ref="BI6:BI7"/>
    <mergeCell ref="AY6:AY7"/>
    <mergeCell ref="AZ6:AZ7"/>
    <mergeCell ref="BA6:BA7"/>
    <mergeCell ref="BB6:BB7"/>
    <mergeCell ref="BC6:BC7"/>
    <mergeCell ref="AA7:AA18"/>
    <mergeCell ref="AM7:AM18"/>
    <mergeCell ref="AP7:AP18"/>
    <mergeCell ref="AV7:AV18"/>
    <mergeCell ref="A1:M1"/>
    <mergeCell ref="A2:M2"/>
    <mergeCell ref="H3:I3"/>
    <mergeCell ref="J3:L3"/>
    <mergeCell ref="A4:B4"/>
    <mergeCell ref="C4:F4"/>
    <mergeCell ref="BJ6:BJ7"/>
    <mergeCell ref="P7:P18"/>
    <mergeCell ref="Q7:R7"/>
    <mergeCell ref="U7:U18"/>
    <mergeCell ref="Q8:R8"/>
    <mergeCell ref="Q9:R9"/>
    <mergeCell ref="E11:F13"/>
    <mergeCell ref="Q10:R10"/>
    <mergeCell ref="Q11:Q12"/>
    <mergeCell ref="Q13:R13"/>
    <mergeCell ref="Q14:R14"/>
    <mergeCell ref="S2:U2"/>
    <mergeCell ref="S3:U3"/>
    <mergeCell ref="S4:U5"/>
    <mergeCell ref="V4:X5"/>
    <mergeCell ref="V2:X2"/>
    <mergeCell ref="P2:R2"/>
    <mergeCell ref="K4:L4"/>
    <mergeCell ref="A5:L5"/>
    <mergeCell ref="A6:A7"/>
    <mergeCell ref="B6:C7"/>
    <mergeCell ref="D6:D7"/>
    <mergeCell ref="E6:F6"/>
    <mergeCell ref="G6:G7"/>
    <mergeCell ref="H6:K7"/>
    <mergeCell ref="L6:M7"/>
    <mergeCell ref="E14:F16"/>
    <mergeCell ref="G14:G19"/>
    <mergeCell ref="A14:A19"/>
    <mergeCell ref="B14:C19"/>
    <mergeCell ref="D14:D19"/>
    <mergeCell ref="E17:F19"/>
    <mergeCell ref="L17:M17"/>
    <mergeCell ref="L18:M19"/>
    <mergeCell ref="L33:M34"/>
    <mergeCell ref="E23:F25"/>
    <mergeCell ref="A26:A31"/>
    <mergeCell ref="B26:C31"/>
    <mergeCell ref="D26:D31"/>
    <mergeCell ref="E26:F28"/>
    <mergeCell ref="G26:G31"/>
    <mergeCell ref="P19:R19"/>
    <mergeCell ref="T19:U19"/>
    <mergeCell ref="T21:U21"/>
    <mergeCell ref="A20:A25"/>
    <mergeCell ref="B20:C25"/>
    <mergeCell ref="D20:D25"/>
    <mergeCell ref="E20:F22"/>
    <mergeCell ref="G20:G25"/>
    <mergeCell ref="L24:M25"/>
    <mergeCell ref="L20:M20"/>
    <mergeCell ref="L23:M23"/>
    <mergeCell ref="L21:M22"/>
    <mergeCell ref="E29:F31"/>
    <mergeCell ref="G32:G37"/>
    <mergeCell ref="L36:M37"/>
    <mergeCell ref="A32:A37"/>
    <mergeCell ref="B32:C37"/>
    <mergeCell ref="A134:A139"/>
    <mergeCell ref="B134:C139"/>
    <mergeCell ref="L134:M134"/>
    <mergeCell ref="L135:M136"/>
    <mergeCell ref="E137:F139"/>
    <mergeCell ref="L137:M137"/>
    <mergeCell ref="L138:M139"/>
    <mergeCell ref="A38:A43"/>
    <mergeCell ref="B38:C43"/>
    <mergeCell ref="D38:D43"/>
    <mergeCell ref="E38:F40"/>
    <mergeCell ref="G38:G43"/>
    <mergeCell ref="E41:F43"/>
    <mergeCell ref="B44:C49"/>
    <mergeCell ref="D44:D49"/>
    <mergeCell ref="E44:F46"/>
    <mergeCell ref="G44:G49"/>
    <mergeCell ref="E47:F49"/>
    <mergeCell ref="G50:G55"/>
    <mergeCell ref="E53:F55"/>
    <mergeCell ref="A44:A49"/>
    <mergeCell ref="A68:A73"/>
    <mergeCell ref="B68:C73"/>
    <mergeCell ref="D68:D73"/>
    <mergeCell ref="E68:F70"/>
    <mergeCell ref="G68:G73"/>
    <mergeCell ref="D32:D37"/>
    <mergeCell ref="E32:F34"/>
    <mergeCell ref="E35:F37"/>
    <mergeCell ref="A50:A55"/>
    <mergeCell ref="D134:D139"/>
    <mergeCell ref="E134:F136"/>
    <mergeCell ref="G134:G139"/>
    <mergeCell ref="E71:F73"/>
    <mergeCell ref="A62:A67"/>
    <mergeCell ref="B62:C67"/>
    <mergeCell ref="D62:D67"/>
    <mergeCell ref="E62:F64"/>
    <mergeCell ref="G62:G67"/>
    <mergeCell ref="E65:F67"/>
    <mergeCell ref="A74:A79"/>
    <mergeCell ref="B74:C79"/>
    <mergeCell ref="D74:D79"/>
    <mergeCell ref="E74:F76"/>
    <mergeCell ref="G74:G79"/>
    <mergeCell ref="E77:F79"/>
    <mergeCell ref="A92:A97"/>
    <mergeCell ref="B92:C97"/>
    <mergeCell ref="W21:X21"/>
    <mergeCell ref="Z21:AA21"/>
    <mergeCell ref="AC21:AD21"/>
    <mergeCell ref="T45:U45"/>
    <mergeCell ref="T47:U47"/>
    <mergeCell ref="P53:S54"/>
    <mergeCell ref="T53:U54"/>
    <mergeCell ref="AT26:AV27"/>
    <mergeCell ref="P26:R27"/>
    <mergeCell ref="S26:U27"/>
    <mergeCell ref="V26:X27"/>
    <mergeCell ref="Y26:AA27"/>
    <mergeCell ref="AB26:AD27"/>
    <mergeCell ref="AE26:AG27"/>
    <mergeCell ref="AH26:AJ27"/>
    <mergeCell ref="AK26:AM27"/>
    <mergeCell ref="AN26:AP27"/>
    <mergeCell ref="AQ26:AS27"/>
    <mergeCell ref="P47:R47"/>
    <mergeCell ref="P50:R51"/>
    <mergeCell ref="T50:U51"/>
    <mergeCell ref="Q40:R40"/>
    <mergeCell ref="W30:W31"/>
    <mergeCell ref="P22:R23"/>
  </mergeCells>
  <phoneticPr fontId="2" type="noConversion"/>
  <conditionalFormatting sqref="V37">
    <cfRule type="containsText" dxfId="9" priority="6" operator="containsText" text="有誤">
      <formula>NOT(ISERROR(SEARCH("有誤",V37)))</formula>
    </cfRule>
  </conditionalFormatting>
  <conditionalFormatting sqref="AZ8:BK37">
    <cfRule type="containsText" dxfId="8" priority="9" operator="containsText" text="TRUE">
      <formula>NOT(ISERROR(SEARCH("TRUE",AZ8)))</formula>
    </cfRule>
  </conditionalFormatting>
  <conditionalFormatting sqref="BO7">
    <cfRule type="containsText" dxfId="7" priority="7" operator="containsText" text="TRUE">
      <formula>NOT(ISERROR(SEARCH("TRUE",BO7)))</formula>
    </cfRule>
  </conditionalFormatting>
  <conditionalFormatting sqref="BO8:BO47">
    <cfRule type="notContainsBlanks" dxfId="6" priority="10">
      <formula>LEN(TRIM(BO8))&gt;0</formula>
    </cfRule>
  </conditionalFormatting>
  <dataValidations count="4">
    <dataValidation type="list" allowBlank="1" showInputMessage="1" showErrorMessage="1" sqref="E11 E17 E23 E29 E35 E41 E47 E53 E59 E65 E71 E77 E83 E89 E95 E101 E107 E113 E119 E125 E131 E137 E143 E149 E155 E161 E167 E173 E179 E185" xr:uid="{FA70D5FE-1E1F-48F2-951F-84BCDAC33C52}">
      <formula1>"智能障礙,學習障礙,情緒行為障礙,自閉症,視覺障礙,聽覺障礙,語言障礙,多重障礙,肢體障礙,腦性麻痺,身體病弱,其他障礙"</formula1>
    </dataValidation>
    <dataValidation type="list" allowBlank="1" showInputMessage="1" showErrorMessage="1" sqref="E8 E14 E20 E26 E32 E38 E44 E50 E56 E62 E68 E74 E80 E86 E92 E98 E104 E110 E116 E122 E128 E134 E140 E146 E152 E158 E164 E170 E176 E182" xr:uid="{5B9E1A34-8CB7-4B7E-B1E4-E3A86E9F1049}">
      <formula1>"新鑑定,重新鑑定,更改障礙類別,跨教育階段鑑定"</formula1>
    </dataValidation>
    <dataValidation type="list" allowBlank="1" showInputMessage="1" showErrorMessage="1" sqref="D8:D187" xr:uid="{6C8EFB8C-39F0-4323-9415-1ECFA546171B}">
      <formula1>"一,二,三"</formula1>
    </dataValidation>
    <dataValidation type="list" allowBlank="1" showInputMessage="1" showErrorMessage="1" sqref="J8:J187 H8:H187" xr:uid="{0318CDBB-6FC5-45AB-885B-5C073E112C48}">
      <formula1>"□,■"</formula1>
    </dataValidation>
  </dataValidations>
  <printOptions horizontalCentered="1"/>
  <pageMargins left="0.23622047244094491" right="0.23622047244094491" top="0.39370078740157483" bottom="0.59055118110236227" header="0.31496062992125984" footer="0.31496062992125984"/>
  <pageSetup paperSize="9" fitToHeight="0" orientation="portrait" horizontalDpi="1200" verticalDpi="1200" r:id="rId1"/>
  <rowBreaks count="2" manualBreakCount="2">
    <brk id="67" max="12" man="1"/>
    <brk id="133"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具名範圍</vt:lpstr>
      </vt:variant>
      <vt:variant>
        <vt:i4>22</vt:i4>
      </vt:variant>
    </vt:vector>
  </HeadingPairs>
  <TitlesOfParts>
    <vt:vector size="37" baseType="lpstr">
      <vt:lpstr>設定、操作說明</vt:lpstr>
      <vt:lpstr>校內 (1)</vt:lpstr>
      <vt:lpstr>校內 (2)</vt:lpstr>
      <vt:lpstr>校內 (3)</vt:lpstr>
      <vt:lpstr>校內 (4)</vt:lpstr>
      <vt:lpstr>校內 (5)</vt:lpstr>
      <vt:lpstr>校內 (6)</vt:lpstr>
      <vt:lpstr>支援魏氏</vt:lpstr>
      <vt:lpstr>特殊原因</vt:lpstr>
      <vt:lpstr>自尋他校 (1)</vt:lpstr>
      <vt:lpstr>自尋他校 (2)</vt:lpstr>
      <vt:lpstr>各派案單統計(自動)</vt:lpstr>
      <vt:lpstr>費用統計(自動)</vt:lpstr>
      <vt:lpstr>評估費用試算工具</vt:lpstr>
      <vt:lpstr>費用統計背景數據(勿動)</vt:lpstr>
      <vt:lpstr>支援魏氏!Print_Area</vt:lpstr>
      <vt:lpstr>'自尋他校 (1)'!Print_Area</vt:lpstr>
      <vt:lpstr>'自尋他校 (2)'!Print_Area</vt:lpstr>
      <vt:lpstr>'校內 (1)'!Print_Area</vt:lpstr>
      <vt:lpstr>'校內 (2)'!Print_Area</vt:lpstr>
      <vt:lpstr>'校內 (3)'!Print_Area</vt:lpstr>
      <vt:lpstr>'校內 (4)'!Print_Area</vt:lpstr>
      <vt:lpstr>'校內 (5)'!Print_Area</vt:lpstr>
      <vt:lpstr>'校內 (6)'!Print_Area</vt:lpstr>
      <vt:lpstr>特殊原因!Print_Area</vt:lpstr>
      <vt:lpstr>支援魏氏!Print_Titles</vt:lpstr>
      <vt:lpstr>'各派案單統計(自動)'!Print_Titles</vt:lpstr>
      <vt:lpstr>'自尋他校 (1)'!Print_Titles</vt:lpstr>
      <vt:lpstr>'自尋他校 (2)'!Print_Titles</vt:lpstr>
      <vt:lpstr>'校內 (1)'!Print_Titles</vt:lpstr>
      <vt:lpstr>'校內 (2)'!Print_Titles</vt:lpstr>
      <vt:lpstr>'校內 (3)'!Print_Titles</vt:lpstr>
      <vt:lpstr>'校內 (4)'!Print_Titles</vt:lpstr>
      <vt:lpstr>'校內 (5)'!Print_Titles</vt:lpstr>
      <vt:lpstr>'校內 (6)'!Print_Titles</vt:lpstr>
      <vt:lpstr>特殊原因!Print_Titles</vt:lpstr>
      <vt:lpstr>'費用統計(自動)'!Print_Titles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鑑定中心</dc:creator>
  <cp:lastModifiedBy>User</cp:lastModifiedBy>
  <cp:lastPrinted>2026-08-28T03:32:51Z</cp:lastPrinted>
  <dcterms:created xsi:type="dcterms:W3CDTF">2020-04-22T02:11:49Z</dcterms:created>
  <dcterms:modified xsi:type="dcterms:W3CDTF">2026-08-28T06:16:41Z</dcterms:modified>
</cp:coreProperties>
</file>